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0Special\K12\SDDATA\"/>
    </mc:Choice>
  </mc:AlternateContent>
  <xr:revisionPtr revIDLastSave="0" documentId="13_ncr:1_{231D4217-5936-4384-BF2B-ED2C62AAC80E}" xr6:coauthVersionLast="47" xr6:coauthVersionMax="47" xr10:uidLastSave="{00000000-0000-0000-0000-000000000000}"/>
  <bookViews>
    <workbookView xWindow="-120" yWindow="-120" windowWidth="29040" windowHeight="15720" xr2:uid="{F420A1A4-0FB0-4110-ADE9-5F05AEDE6D8A}"/>
  </bookViews>
  <sheets>
    <sheet name="Report" sheetId="1" r:id="rId1"/>
    <sheet name="Districts" sheetId="2" state="veryHidden" r:id="rId2"/>
  </sheets>
  <definedNames>
    <definedName name="ChartMin">Districts!$U$13</definedName>
    <definedName name="ExternalData_1" localSheetId="1" hidden="1">Districts!$A$1:$F$321</definedName>
    <definedName name="_xlnm.Print_Area" localSheetId="0">Report!$B$4:$BI$49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Expenditures_bb7c5df0-c728-46e3-b02b-46852b466850" name="Expenditures" connection="Query - Expenditures"/>
          <x15:modelTable id="DistrictBySize-edf44ea2-7c3c-423b-ab71-13d1dccd47ea" name="DistrictBySize" connection="Query - DistrictBySize"/>
          <x15:modelTable id="Enrollment_7412f82a-068a-476a-9ac5-80607ddd119b" name="Enrollment" connection="Query - Enrollment"/>
        </x15:modelTables>
        <x15:modelRelationships>
          <x15:modelRelationship fromTable="Expenditures" fromColumn="DistCode" toTable="DistrictBySize" toColumn="DistCode"/>
          <x15:modelRelationship fromTable="Enrollment" fromColumn="DistCode" toTable="DistrictBySize" toColumn="DistCode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" i="2" l="1" a="1"/>
  <c r="N5" i="2" s="1"/>
  <c r="N4" i="2" a="1"/>
  <c r="N4" i="2" s="1"/>
  <c r="BN26" i="1" l="1"/>
  <c r="N7" i="2" l="1"/>
  <c r="BN6" i="1"/>
  <c r="N1" i="2" l="1"/>
  <c r="N6" i="2"/>
  <c r="G172" i="2"/>
  <c r="G14" i="2"/>
  <c r="G104" i="2"/>
  <c r="G82" i="2"/>
  <c r="G2" i="2"/>
  <c r="G18" i="2"/>
  <c r="G198" i="2"/>
  <c r="G56" i="2"/>
  <c r="G34" i="2"/>
  <c r="G253" i="2"/>
  <c r="G291" i="2"/>
  <c r="G53" i="2"/>
  <c r="G151" i="2"/>
  <c r="G233" i="2"/>
  <c r="G44" i="2"/>
  <c r="G305" i="2"/>
  <c r="G204" i="2"/>
  <c r="G275" i="2"/>
  <c r="G255" i="2"/>
  <c r="G39" i="2"/>
  <c r="G154" i="2"/>
  <c r="G11" i="2"/>
  <c r="G314" i="2"/>
  <c r="G214" i="2"/>
  <c r="G123" i="2"/>
  <c r="G91" i="2"/>
  <c r="G161" i="2"/>
  <c r="G119" i="2"/>
  <c r="G45" i="2"/>
  <c r="G277" i="2"/>
  <c r="G225" i="2"/>
  <c r="G219" i="2"/>
  <c r="G80" i="2"/>
  <c r="G78" i="2"/>
  <c r="G81" i="2"/>
  <c r="G272" i="2"/>
  <c r="G273" i="2"/>
  <c r="G242" i="2"/>
  <c r="G280" i="2"/>
  <c r="G129" i="2"/>
  <c r="G175" i="2"/>
  <c r="G83" i="2"/>
  <c r="G170" i="2"/>
  <c r="G254" i="2"/>
  <c r="G174" i="2"/>
  <c r="G308" i="2"/>
  <c r="G220" i="2"/>
  <c r="G152" i="2"/>
  <c r="G28" i="2"/>
  <c r="G282" i="2"/>
  <c r="G300" i="2"/>
  <c r="G156" i="2"/>
  <c r="G301" i="2"/>
  <c r="G41" i="2"/>
  <c r="G138" i="2"/>
  <c r="G24" i="2"/>
  <c r="G263" i="2"/>
  <c r="G109" i="2"/>
  <c r="G147" i="2"/>
  <c r="G208" i="2"/>
  <c r="G7" i="2"/>
  <c r="G160" i="2"/>
  <c r="G9" i="2"/>
  <c r="G55" i="2"/>
  <c r="G221" i="2"/>
  <c r="G99" i="2"/>
  <c r="G322" i="2"/>
  <c r="G196" i="2"/>
  <c r="G102" i="2"/>
  <c r="G302" i="2"/>
  <c r="G167" i="2"/>
  <c r="G135" i="2"/>
  <c r="G113" i="2"/>
  <c r="G92" i="2"/>
  <c r="G17" i="2"/>
  <c r="G48" i="2"/>
  <c r="G231" i="2"/>
  <c r="G145" i="2"/>
  <c r="G93" i="2"/>
  <c r="G141" i="2"/>
  <c r="G267" i="2"/>
  <c r="G235" i="2"/>
  <c r="G187" i="2"/>
  <c r="G189" i="2"/>
  <c r="G43" i="2"/>
  <c r="G89" i="2"/>
  <c r="G315" i="2"/>
  <c r="G288" i="2"/>
  <c r="G171" i="2"/>
  <c r="G37" i="2"/>
  <c r="G27" i="2"/>
  <c r="G290" i="2"/>
  <c r="G232" i="2"/>
  <c r="G284" i="2"/>
  <c r="G226" i="2"/>
  <c r="G261" i="2"/>
  <c r="G72" i="2"/>
  <c r="G57" i="2"/>
  <c r="G126" i="2"/>
  <c r="G257" i="2"/>
  <c r="G310" i="2"/>
  <c r="G297" i="2"/>
  <c r="G157" i="2"/>
  <c r="G195" i="2"/>
  <c r="G149" i="2"/>
  <c r="G320" i="2"/>
  <c r="G249" i="2"/>
  <c r="G252" i="2"/>
  <c r="G3" i="2"/>
  <c r="G64" i="2"/>
  <c r="G110" i="2"/>
  <c r="G243" i="2"/>
  <c r="G103" i="2"/>
  <c r="G62" i="2"/>
  <c r="G112" i="2"/>
  <c r="G264" i="2"/>
  <c r="G111" i="2"/>
  <c r="G29" i="2"/>
  <c r="G205" i="2"/>
  <c r="G306" i="2"/>
  <c r="G184" i="2"/>
  <c r="G150" i="2"/>
  <c r="G22" i="2"/>
  <c r="G279" i="2"/>
  <c r="G287" i="2"/>
  <c r="G246" i="2"/>
  <c r="G70" i="2"/>
  <c r="G317" i="2"/>
  <c r="G114" i="2"/>
  <c r="G97" i="2"/>
  <c r="G52" i="2"/>
  <c r="G239" i="2"/>
  <c r="G84" i="2"/>
  <c r="G125" i="2"/>
  <c r="G237" i="2"/>
  <c r="G186" i="2"/>
  <c r="G118" i="2"/>
  <c r="G285" i="2"/>
  <c r="G244" i="2"/>
  <c r="G197" i="2"/>
  <c r="G100" i="2"/>
  <c r="G229" i="2"/>
  <c r="G60" i="2"/>
  <c r="G312" i="2"/>
  <c r="G10" i="2"/>
  <c r="G40" i="2"/>
  <c r="G274" i="2"/>
  <c r="G176" i="2"/>
  <c r="G106" i="2"/>
  <c r="G224" i="2"/>
  <c r="G90" i="2"/>
  <c r="G299" i="2"/>
  <c r="G36" i="2"/>
  <c r="G142" i="2"/>
  <c r="G209" i="2"/>
  <c r="G132" i="2"/>
  <c r="G101" i="2"/>
  <c r="G168" i="2"/>
  <c r="G128" i="2"/>
  <c r="G240" i="2"/>
  <c r="G131" i="2"/>
  <c r="G223" i="2"/>
  <c r="G88" i="2"/>
  <c r="G164" i="2"/>
  <c r="G265" i="2"/>
  <c r="G307" i="2"/>
  <c r="G173" i="2"/>
  <c r="G283" i="2"/>
  <c r="G137" i="2"/>
  <c r="G304" i="2"/>
  <c r="G247" i="2"/>
  <c r="G153" i="2"/>
  <c r="G13" i="2"/>
  <c r="G51" i="2"/>
  <c r="G256" i="2"/>
  <c r="G199" i="2"/>
  <c r="G105" i="2"/>
  <c r="G144" i="2"/>
  <c r="G201" i="2"/>
  <c r="G222" i="2"/>
  <c r="G6" i="2"/>
  <c r="G230" i="2"/>
  <c r="G73" i="2"/>
  <c r="G166" i="2"/>
  <c r="G16" i="2"/>
  <c r="G155" i="2"/>
  <c r="G38" i="2"/>
  <c r="G250" i="2"/>
  <c r="G241" i="2"/>
  <c r="G215" i="2"/>
  <c r="G236" i="2"/>
  <c r="G188" i="2"/>
  <c r="G107" i="2"/>
  <c r="G289" i="2"/>
  <c r="G180" i="2"/>
  <c r="G292" i="2"/>
  <c r="G183" i="2"/>
  <c r="G96" i="2"/>
  <c r="G296" i="2"/>
  <c r="G286" i="2"/>
  <c r="G276" i="2"/>
  <c r="G179" i="2"/>
  <c r="G95" i="2"/>
  <c r="G108" i="2"/>
  <c r="G134" i="2"/>
  <c r="G58" i="2"/>
  <c r="G12" i="2"/>
  <c r="G210" i="2"/>
  <c r="G227" i="2"/>
  <c r="G75" i="2"/>
  <c r="G194" i="2"/>
  <c r="G177" i="2"/>
  <c r="G202" i="2"/>
  <c r="G321" i="2"/>
  <c r="G136" i="2"/>
  <c r="G31" i="2"/>
  <c r="G303" i="2"/>
  <c r="G121" i="2"/>
  <c r="G74" i="2"/>
  <c r="G49" i="2"/>
  <c r="G87" i="2"/>
  <c r="G148" i="2"/>
  <c r="G262" i="2"/>
  <c r="G278" i="2"/>
  <c r="G228" i="2"/>
  <c r="G4" i="2"/>
  <c r="G130" i="2"/>
  <c r="G85" i="2"/>
  <c r="G66" i="2"/>
  <c r="G293" i="2"/>
  <c r="G270" i="2"/>
  <c r="G32" i="2"/>
  <c r="G181" i="2"/>
  <c r="G133" i="2"/>
  <c r="G238" i="2"/>
  <c r="G319" i="2"/>
  <c r="G217" i="2"/>
  <c r="G146" i="2"/>
  <c r="G33" i="2"/>
  <c r="G206" i="2"/>
  <c r="G213" i="2"/>
  <c r="G77" i="2"/>
  <c r="G207" i="2"/>
  <c r="G71" i="2"/>
  <c r="G251" i="2"/>
  <c r="G94" i="2"/>
  <c r="G5" i="2"/>
  <c r="G266" i="2"/>
  <c r="G79" i="2"/>
  <c r="G47" i="2"/>
  <c r="G46" i="2"/>
  <c r="G26" i="2"/>
  <c r="G294" i="2"/>
  <c r="G185" i="2"/>
  <c r="G20" i="2"/>
  <c r="G69" i="2"/>
  <c r="G271" i="2"/>
  <c r="G260" i="2"/>
  <c r="G216" i="2"/>
  <c r="G193" i="2"/>
  <c r="G42" i="2"/>
  <c r="G234" i="2"/>
  <c r="G212" i="2"/>
  <c r="G311" i="2"/>
  <c r="G61" i="2"/>
  <c r="G269" i="2"/>
  <c r="G54" i="2"/>
  <c r="G191" i="2"/>
  <c r="G120" i="2"/>
  <c r="G127" i="2"/>
  <c r="G116" i="2"/>
  <c r="G178" i="2"/>
  <c r="G313" i="2"/>
  <c r="G65" i="2"/>
  <c r="G68" i="2"/>
  <c r="G159" i="2"/>
  <c r="G122" i="2"/>
  <c r="G98" i="2"/>
  <c r="G165" i="2"/>
  <c r="G169" i="2"/>
  <c r="G117" i="2"/>
  <c r="G318" i="2"/>
  <c r="G35" i="2"/>
  <c r="G21" i="2"/>
  <c r="G25" i="2"/>
  <c r="G63" i="2"/>
  <c r="G268" i="2"/>
  <c r="G309" i="2"/>
  <c r="G50" i="2"/>
  <c r="G86" i="2"/>
  <c r="G15" i="2"/>
  <c r="G76" i="2"/>
  <c r="G19" i="2"/>
  <c r="G8" i="2"/>
  <c r="G281" i="2"/>
  <c r="G259" i="2"/>
  <c r="G203" i="2"/>
  <c r="G182" i="2"/>
  <c r="G140" i="2"/>
  <c r="G124" i="2"/>
  <c r="G211" i="2"/>
  <c r="G298" i="2"/>
  <c r="G192" i="2"/>
  <c r="G23" i="2"/>
  <c r="G258" i="2"/>
  <c r="G218" i="2"/>
  <c r="G143" i="2"/>
  <c r="G115" i="2"/>
  <c r="G248" i="2"/>
  <c r="G59" i="2"/>
  <c r="G139" i="2"/>
  <c r="G158" i="2"/>
  <c r="G67" i="2"/>
  <c r="G200" i="2"/>
  <c r="G190" i="2"/>
  <c r="G162" i="2"/>
  <c r="G245" i="2"/>
  <c r="G30" i="2"/>
  <c r="G295" i="2"/>
  <c r="G163" i="2"/>
  <c r="G316" i="2"/>
  <c r="N9" i="2"/>
  <c r="N2" i="2" l="1"/>
  <c r="O16" i="2"/>
  <c r="B44" i="1"/>
  <c r="B45" i="1"/>
  <c r="B11" i="1"/>
  <c r="B30" i="1"/>
  <c r="B41" i="1" s="1"/>
  <c r="B31" i="1"/>
  <c r="B42" i="1" s="1"/>
  <c r="B24" i="1"/>
  <c r="B25" i="1"/>
  <c r="B26" i="1"/>
  <c r="B27" i="1"/>
  <c r="B28" i="1"/>
  <c r="B29" i="1"/>
  <c r="B23" i="1"/>
  <c r="D42" i="1"/>
  <c r="L42" i="1"/>
  <c r="L20" i="1"/>
  <c r="N10" i="2"/>
  <c r="D20" i="1"/>
  <c r="B39" i="1" l="1"/>
  <c r="B36" i="1"/>
  <c r="B38" i="1"/>
  <c r="B37" i="1"/>
  <c r="B35" i="1"/>
  <c r="B34" i="1"/>
  <c r="B40" i="1"/>
  <c r="N8" i="2"/>
  <c r="K101" i="2"/>
  <c r="J101" i="2" s="1"/>
  <c r="K233" i="2"/>
  <c r="J233" i="2" s="1"/>
  <c r="K116" i="2"/>
  <c r="J116" i="2" s="1"/>
  <c r="K235" i="2"/>
  <c r="J235" i="2" s="1"/>
  <c r="L37" i="1"/>
  <c r="L40" i="1"/>
  <c r="D35" i="1"/>
  <c r="D40" i="1"/>
  <c r="D36" i="1"/>
  <c r="I206" i="2"/>
  <c r="D38" i="1"/>
  <c r="L39" i="1"/>
  <c r="I244" i="2"/>
  <c r="L38" i="1"/>
  <c r="D37" i="1"/>
  <c r="L34" i="1"/>
  <c r="D34" i="1"/>
  <c r="L35" i="1"/>
  <c r="L36" i="1"/>
  <c r="D39" i="1"/>
  <c r="H165" i="2"/>
  <c r="H101" i="2"/>
  <c r="H289" i="2"/>
  <c r="H118" i="2"/>
  <c r="H2" i="2"/>
  <c r="H233" i="2"/>
  <c r="H237" i="2"/>
  <c r="H206" i="2"/>
  <c r="H72" i="2"/>
  <c r="H130" i="2"/>
  <c r="H212" i="2"/>
  <c r="H127" i="2"/>
  <c r="H117" i="2"/>
  <c r="H200" i="2"/>
  <c r="H257" i="2"/>
  <c r="H167" i="2"/>
  <c r="H228" i="2"/>
  <c r="H231" i="2"/>
  <c r="H295" i="2"/>
  <c r="H139" i="2"/>
  <c r="H31" i="2"/>
  <c r="H266" i="2"/>
  <c r="H256" i="2"/>
  <c r="H259" i="2"/>
  <c r="H181" i="2"/>
  <c r="H141" i="2"/>
  <c r="H204" i="2"/>
  <c r="H311" i="2"/>
  <c r="H318" i="2"/>
  <c r="H247" i="2"/>
  <c r="H234" i="2"/>
  <c r="H208" i="2"/>
  <c r="H39" i="2"/>
  <c r="H154" i="2"/>
  <c r="H52" i="2"/>
  <c r="H33" i="2"/>
  <c r="H270" i="2"/>
  <c r="H197" i="2"/>
  <c r="H162" i="2"/>
  <c r="H99" i="2"/>
  <c r="H111" i="2"/>
  <c r="H182" i="2"/>
  <c r="H83" i="2"/>
  <c r="H272" i="2"/>
  <c r="H235" i="2"/>
  <c r="H224" i="2"/>
  <c r="H188" i="2"/>
  <c r="H90" i="2"/>
  <c r="H205" i="2"/>
  <c r="H48" i="2"/>
  <c r="H64" i="2"/>
  <c r="H123" i="2"/>
  <c r="H267" i="2"/>
  <c r="H9" i="2"/>
  <c r="H28" i="2"/>
  <c r="H275" i="2"/>
  <c r="H271" i="2"/>
  <c r="H18" i="2"/>
  <c r="H244" i="2"/>
  <c r="H236" i="2"/>
  <c r="H135" i="2"/>
  <c r="H214" i="2"/>
  <c r="H190" i="2"/>
  <c r="H138" i="2"/>
  <c r="H218" i="2"/>
  <c r="H86" i="2"/>
  <c r="H281" i="2"/>
  <c r="H24" i="2"/>
  <c r="H77" i="2"/>
  <c r="H180" i="2"/>
  <c r="H290" i="2"/>
  <c r="H116" i="2"/>
  <c r="H246" i="2"/>
  <c r="H283" i="2"/>
  <c r="H91" i="2"/>
  <c r="H137" i="2"/>
  <c r="L14" i="1"/>
  <c r="D15" i="1"/>
  <c r="L15" i="1"/>
  <c r="L17" i="1"/>
  <c r="D13" i="1"/>
  <c r="L16" i="1"/>
  <c r="D12" i="1"/>
  <c r="D17" i="1"/>
  <c r="L12" i="1"/>
  <c r="D18" i="1"/>
  <c r="L13" i="1"/>
  <c r="D16" i="1"/>
  <c r="L18" i="1"/>
  <c r="D14" i="1"/>
  <c r="K99" i="2" l="1"/>
  <c r="J99" i="2" s="1"/>
  <c r="K52" i="2"/>
  <c r="J52" i="2" s="1"/>
  <c r="K91" i="2"/>
  <c r="J91" i="2" s="1"/>
  <c r="K167" i="2"/>
  <c r="J167" i="2" s="1"/>
  <c r="K117" i="2"/>
  <c r="J117" i="2" s="1"/>
  <c r="K208" i="2"/>
  <c r="J208" i="2" s="1"/>
  <c r="K118" i="2"/>
  <c r="J118" i="2" s="1"/>
  <c r="K28" i="2"/>
  <c r="J28" i="2" s="1"/>
  <c r="K68" i="2"/>
  <c r="J68" i="2" s="1"/>
  <c r="K255" i="2"/>
  <c r="J255" i="2" s="1"/>
  <c r="I182" i="2"/>
  <c r="I188" i="2"/>
  <c r="I83" i="2"/>
  <c r="I270" i="2"/>
  <c r="I205" i="2"/>
  <c r="I186" i="2"/>
  <c r="I33" i="2"/>
  <c r="I286" i="2"/>
  <c r="I218" i="2"/>
  <c r="I247" i="2"/>
  <c r="I52" i="2"/>
  <c r="I154" i="2"/>
  <c r="I31" i="2"/>
  <c r="I175" i="2"/>
  <c r="I295" i="2"/>
  <c r="I18" i="2"/>
  <c r="I192" i="2"/>
  <c r="I318" i="2"/>
  <c r="I197" i="2"/>
  <c r="I28" i="2"/>
  <c r="I86" i="2"/>
  <c r="I139" i="2"/>
  <c r="I256" i="2"/>
  <c r="I57" i="2"/>
  <c r="I68" i="2"/>
  <c r="I2" i="2"/>
  <c r="I257" i="2"/>
  <c r="I162" i="2"/>
  <c r="I127" i="2"/>
  <c r="I275" i="2"/>
  <c r="I272" i="2"/>
  <c r="I190" i="2"/>
  <c r="I267" i="2"/>
  <c r="I64" i="2"/>
  <c r="I141" i="2"/>
  <c r="I130" i="2"/>
  <c r="I135" i="2"/>
  <c r="I167" i="2"/>
  <c r="I9" i="2"/>
  <c r="I72" i="2"/>
  <c r="I233" i="2"/>
  <c r="I77" i="2"/>
  <c r="I131" i="2"/>
  <c r="I246" i="2"/>
  <c r="I259" i="2"/>
  <c r="I290" i="2"/>
  <c r="I107" i="2"/>
  <c r="I55" i="2"/>
  <c r="I234" i="2"/>
  <c r="I90" i="2"/>
  <c r="I39" i="2"/>
  <c r="I101" i="2"/>
  <c r="I138" i="2"/>
  <c r="I23" i="2"/>
  <c r="I181" i="2"/>
  <c r="I237" i="2"/>
  <c r="I38" i="2"/>
  <c r="I200" i="2"/>
  <c r="I266" i="2"/>
  <c r="I159" i="2"/>
  <c r="I235" i="2"/>
  <c r="I137" i="2"/>
  <c r="I228" i="2"/>
  <c r="I117" i="2"/>
  <c r="I180" i="2"/>
  <c r="I111" i="2"/>
  <c r="I91" i="2"/>
  <c r="I165" i="2"/>
  <c r="I148" i="2"/>
  <c r="I6" i="2"/>
  <c r="I311" i="2"/>
  <c r="I271" i="2"/>
  <c r="I75" i="2"/>
  <c r="I236" i="2"/>
  <c r="I99" i="2"/>
  <c r="I216" i="2"/>
  <c r="I289" i="2"/>
  <c r="I118" i="2"/>
  <c r="I231" i="2"/>
  <c r="I123" i="2"/>
  <c r="I281" i="2"/>
  <c r="I24" i="2"/>
  <c r="I116" i="2"/>
  <c r="I224" i="2"/>
  <c r="I208" i="2"/>
  <c r="I255" i="2"/>
  <c r="I204" i="2"/>
  <c r="I214" i="2"/>
  <c r="I48" i="2"/>
  <c r="I212" i="2"/>
  <c r="I283" i="2"/>
  <c r="H286" i="2"/>
  <c r="H159" i="2"/>
  <c r="H6" i="2"/>
  <c r="H55" i="2"/>
  <c r="H107" i="2"/>
  <c r="H23" i="2"/>
  <c r="H38" i="2"/>
  <c r="H57" i="2"/>
  <c r="H255" i="2"/>
  <c r="H68" i="2"/>
  <c r="H192" i="2"/>
  <c r="H75" i="2"/>
  <c r="H186" i="2"/>
  <c r="H301" i="2"/>
  <c r="H175" i="2"/>
  <c r="H216" i="2"/>
  <c r="H148" i="2"/>
  <c r="H131" i="2"/>
  <c r="N11" i="2"/>
  <c r="K127" i="2" l="1"/>
  <c r="J127" i="2" s="1"/>
  <c r="K214" i="2"/>
  <c r="J214" i="2" s="1"/>
  <c r="K281" i="2"/>
  <c r="J281" i="2" s="1"/>
  <c r="K256" i="2"/>
  <c r="J256" i="2" s="1"/>
  <c r="K290" i="2"/>
  <c r="J290" i="2" s="1"/>
  <c r="K130" i="2"/>
  <c r="J130" i="2" s="1"/>
  <c r="K83" i="2"/>
  <c r="J83" i="2" s="1"/>
  <c r="K205" i="2"/>
  <c r="J205" i="2" s="1"/>
  <c r="K141" i="2"/>
  <c r="J141" i="2" s="1"/>
  <c r="K181" i="2"/>
  <c r="J181" i="2" s="1"/>
  <c r="K38" i="2"/>
  <c r="J38" i="2" s="1"/>
  <c r="K182" i="2"/>
  <c r="J182" i="2" s="1"/>
  <c r="K48" i="2"/>
  <c r="J48" i="2" s="1"/>
  <c r="K236" i="2"/>
  <c r="J236" i="2" s="1"/>
  <c r="K139" i="2"/>
  <c r="J139" i="2" s="1"/>
  <c r="K267" i="2"/>
  <c r="J267" i="2" s="1"/>
  <c r="K216" i="2"/>
  <c r="J216" i="2" s="1"/>
  <c r="K107" i="2"/>
  <c r="J107" i="2" s="1"/>
  <c r="K154" i="2"/>
  <c r="J154" i="2" s="1"/>
  <c r="K165" i="2"/>
  <c r="J165" i="2" s="1"/>
  <c r="K204" i="2"/>
  <c r="J204" i="2" s="1"/>
  <c r="K275" i="2"/>
  <c r="J275" i="2" s="1"/>
  <c r="K311" i="2"/>
  <c r="J311" i="2" s="1"/>
  <c r="K86" i="2"/>
  <c r="J86" i="2" s="1"/>
  <c r="K24" i="2"/>
  <c r="J24" i="2" s="1"/>
  <c r="K55" i="2"/>
  <c r="J55" i="2" s="1"/>
  <c r="K283" i="2"/>
  <c r="J283" i="2" s="1"/>
  <c r="K192" i="2"/>
  <c r="J192" i="2" s="1"/>
  <c r="K137" i="2"/>
  <c r="J137" i="2" s="1"/>
  <c r="K206" i="2"/>
  <c r="J206" i="2" s="1"/>
  <c r="K228" i="2"/>
  <c r="J228" i="2" s="1"/>
  <c r="K131" i="2"/>
  <c r="J131" i="2" s="1"/>
  <c r="K180" i="2"/>
  <c r="J180" i="2" s="1"/>
  <c r="K197" i="2"/>
  <c r="J197" i="2" s="1"/>
  <c r="K200" i="2"/>
  <c r="J200" i="2" s="1"/>
  <c r="K234" i="2"/>
  <c r="J234" i="2" s="1"/>
  <c r="K175" i="2"/>
  <c r="J175" i="2" s="1"/>
  <c r="K224" i="2"/>
  <c r="J224" i="2" s="1"/>
  <c r="K31" i="2"/>
  <c r="J31" i="2" s="1"/>
  <c r="K271" i="2"/>
  <c r="J271" i="2" s="1"/>
  <c r="K77" i="2"/>
  <c r="J77" i="2" s="1"/>
  <c r="K162" i="2"/>
  <c r="J162" i="2" s="1"/>
  <c r="K6" i="2"/>
  <c r="J6" i="2" s="1"/>
  <c r="K23" i="2"/>
  <c r="J23" i="2" s="1"/>
  <c r="K289" i="2"/>
  <c r="J289" i="2" s="1"/>
  <c r="K272" i="2"/>
  <c r="J272" i="2" s="1"/>
  <c r="K18" i="2"/>
  <c r="J18" i="2" s="1"/>
  <c r="K186" i="2"/>
  <c r="J186" i="2" s="1"/>
  <c r="K75" i="2"/>
  <c r="J75" i="2" s="1"/>
  <c r="K318" i="2"/>
  <c r="J318" i="2" s="1"/>
  <c r="K231" i="2"/>
  <c r="J231" i="2" s="1"/>
  <c r="K295" i="2"/>
  <c r="J295" i="2" s="1"/>
  <c r="K266" i="2"/>
  <c r="J266" i="2" s="1"/>
  <c r="K212" i="2"/>
  <c r="J212" i="2" s="1"/>
  <c r="K39" i="2"/>
  <c r="J39" i="2" s="1"/>
  <c r="K286" i="2"/>
  <c r="J286" i="2" s="1"/>
  <c r="K123" i="2"/>
  <c r="J123" i="2" s="1"/>
  <c r="K159" i="2"/>
  <c r="J159" i="2" s="1"/>
  <c r="K135" i="2"/>
  <c r="J135" i="2" s="1"/>
  <c r="K246" i="2"/>
  <c r="J246" i="2" s="1"/>
  <c r="K257" i="2"/>
  <c r="J257" i="2" s="1"/>
  <c r="K72" i="2"/>
  <c r="J72" i="2" s="1"/>
  <c r="K237" i="2"/>
  <c r="J237" i="2" s="1"/>
  <c r="K190" i="2"/>
  <c r="J190" i="2" s="1"/>
  <c r="K111" i="2"/>
  <c r="J111" i="2" s="1"/>
  <c r="K188" i="2"/>
  <c r="J188" i="2" s="1"/>
  <c r="K247" i="2"/>
  <c r="J247" i="2" s="1"/>
  <c r="K57" i="2"/>
  <c r="J57" i="2" s="1"/>
  <c r="K270" i="2"/>
  <c r="J270" i="2" s="1"/>
  <c r="K33" i="2"/>
  <c r="J33" i="2" s="1"/>
  <c r="K138" i="2"/>
  <c r="J138" i="2" s="1"/>
  <c r="K244" i="2"/>
  <c r="J244" i="2" s="1"/>
  <c r="K2" i="2"/>
  <c r="J2" i="2" s="1"/>
  <c r="K148" i="2"/>
  <c r="J148" i="2" s="1"/>
  <c r="K90" i="2"/>
  <c r="J90" i="2" s="1"/>
  <c r="K259" i="2"/>
  <c r="J259" i="2" s="1"/>
  <c r="K9" i="2"/>
  <c r="J9" i="2" s="1"/>
  <c r="K218" i="2"/>
  <c r="J218" i="2" s="1"/>
  <c r="K64" i="2"/>
  <c r="J64" i="2" s="1"/>
  <c r="K14" i="2"/>
  <c r="J14" i="2" s="1"/>
  <c r="K322" i="2"/>
  <c r="J322" i="2" s="1"/>
  <c r="K78" i="2"/>
  <c r="J78" i="2" s="1"/>
  <c r="K69" i="2"/>
  <c r="J69" i="2" s="1"/>
  <c r="K198" i="2"/>
  <c r="J198" i="2" s="1"/>
  <c r="K292" i="2"/>
  <c r="J292" i="2" s="1"/>
  <c r="K229" i="2"/>
  <c r="J229" i="2" s="1"/>
  <c r="K106" i="2"/>
  <c r="J106" i="2" s="1"/>
  <c r="K177" i="2"/>
  <c r="J177" i="2" s="1"/>
  <c r="I178" i="2"/>
  <c r="I17" i="2"/>
  <c r="I252" i="2"/>
  <c r="I65" i="2"/>
  <c r="I274" i="2"/>
  <c r="I199" i="2"/>
  <c r="I166" i="2"/>
  <c r="I125" i="2"/>
  <c r="I153" i="2"/>
  <c r="H126" i="2"/>
  <c r="H250" i="2"/>
  <c r="H177" i="2"/>
  <c r="H258" i="2"/>
  <c r="H249" i="2"/>
  <c r="H288" i="2"/>
  <c r="H189" i="2"/>
  <c r="H110" i="2"/>
  <c r="H174" i="2"/>
  <c r="H178" i="2"/>
  <c r="H280" i="2"/>
  <c r="H113" i="2"/>
  <c r="H313" i="2"/>
  <c r="H160" i="2"/>
  <c r="H29" i="2"/>
  <c r="H176" i="2"/>
  <c r="H84" i="2"/>
  <c r="H170" i="2"/>
  <c r="H294" i="2"/>
  <c r="H43" i="2"/>
  <c r="H305" i="2"/>
  <c r="H59" i="2"/>
  <c r="H308" i="2"/>
  <c r="H104" i="2"/>
  <c r="H25" i="2"/>
  <c r="H238" i="2"/>
  <c r="H14" i="2"/>
  <c r="H284" i="2"/>
  <c r="H285" i="2"/>
  <c r="H60" i="2"/>
  <c r="H263" i="2"/>
  <c r="H199" i="2"/>
  <c r="H132" i="2"/>
  <c r="H287" i="2"/>
  <c r="H210" i="2"/>
  <c r="H193" i="2"/>
  <c r="H21" i="2"/>
  <c r="H230" i="2"/>
  <c r="H264" i="2"/>
  <c r="H69" i="2"/>
  <c r="H241" i="2"/>
  <c r="H223" i="2"/>
  <c r="H312" i="2"/>
  <c r="H128" i="2"/>
  <c r="H211" i="2"/>
  <c r="H222" i="2"/>
  <c r="H254" i="2"/>
  <c r="H115" i="2"/>
  <c r="H134" i="2"/>
  <c r="H248" i="2"/>
  <c r="H145" i="2"/>
  <c r="H32" i="2"/>
  <c r="H297" i="2"/>
  <c r="H3" i="2"/>
  <c r="H229" i="2"/>
  <c r="H40" i="2"/>
  <c r="H183" i="2"/>
  <c r="H65" i="2"/>
  <c r="H45" i="2"/>
  <c r="H168" i="2"/>
  <c r="H62" i="2"/>
  <c r="H87" i="2"/>
  <c r="H34" i="2"/>
  <c r="H320" i="2"/>
  <c r="H50" i="2"/>
  <c r="H15" i="2"/>
  <c r="H151" i="2"/>
  <c r="H309" i="2"/>
  <c r="H172" i="2"/>
  <c r="H53" i="2"/>
  <c r="H201" i="2"/>
  <c r="H242" i="2"/>
  <c r="H146" i="2"/>
  <c r="H49" i="2"/>
  <c r="H300" i="2"/>
  <c r="H322" i="2"/>
  <c r="H276" i="2"/>
  <c r="H121" i="2"/>
  <c r="H155" i="2"/>
  <c r="H161" i="2"/>
  <c r="H54" i="2"/>
  <c r="H82" i="2"/>
  <c r="H129" i="2"/>
  <c r="H274" i="2"/>
  <c r="H164" i="2"/>
  <c r="H184" i="2"/>
  <c r="H156" i="2"/>
  <c r="H143" i="2"/>
  <c r="H215" i="2"/>
  <c r="H292" i="2"/>
  <c r="H142" i="2"/>
  <c r="H302" i="2"/>
  <c r="H70" i="2"/>
  <c r="H44" i="2"/>
  <c r="H140" i="2"/>
  <c r="H187" i="2"/>
  <c r="H103" i="2"/>
  <c r="H158" i="2"/>
  <c r="H26" i="2"/>
  <c r="H124" i="2"/>
  <c r="H207" i="2"/>
  <c r="H265" i="2"/>
  <c r="H94" i="2"/>
  <c r="H11" i="2"/>
  <c r="H13" i="2"/>
  <c r="H92" i="2"/>
  <c r="H221" i="2"/>
  <c r="H102" i="2"/>
  <c r="H195" i="2"/>
  <c r="H251" i="2"/>
  <c r="H97" i="2"/>
  <c r="H27" i="2"/>
  <c r="H198" i="2"/>
  <c r="H16" i="2"/>
  <c r="H273" i="2"/>
  <c r="H252" i="2"/>
  <c r="H125" i="2"/>
  <c r="H307" i="2"/>
  <c r="H191" i="2"/>
  <c r="H153" i="2"/>
  <c r="H85" i="2"/>
  <c r="H122" i="2"/>
  <c r="H114" i="2"/>
  <c r="H37" i="2"/>
  <c r="H202" i="2"/>
  <c r="H47" i="2"/>
  <c r="H41" i="2"/>
  <c r="H119" i="2"/>
  <c r="H321" i="2"/>
  <c r="H10" i="2"/>
  <c r="H74" i="2"/>
  <c r="H317" i="2"/>
  <c r="H232" i="2"/>
  <c r="H291" i="2"/>
  <c r="H78" i="2"/>
  <c r="H166" i="2"/>
  <c r="H17" i="2"/>
  <c r="H79" i="2"/>
  <c r="H298" i="2"/>
  <c r="H203" i="2"/>
  <c r="H144" i="2"/>
  <c r="H282" i="2"/>
  <c r="H245" i="2"/>
  <c r="H163" i="2"/>
  <c r="H96" i="2"/>
  <c r="H315" i="2"/>
  <c r="H61" i="2"/>
  <c r="H106" i="2"/>
  <c r="H239" i="2"/>
  <c r="H173" i="2"/>
  <c r="H89" i="2"/>
  <c r="H278" i="2"/>
  <c r="H5" i="2"/>
  <c r="H157" i="2"/>
  <c r="H185" i="2"/>
  <c r="H109" i="2"/>
  <c r="H4" i="2"/>
  <c r="H269" i="2"/>
  <c r="H112" i="2"/>
  <c r="H149" i="2"/>
  <c r="H225" i="2"/>
  <c r="H194" i="2"/>
  <c r="H319" i="2"/>
  <c r="H240" i="2"/>
  <c r="H73" i="2"/>
  <c r="H22" i="2"/>
  <c r="H36" i="2"/>
  <c r="H277" i="2"/>
  <c r="H98" i="2"/>
  <c r="H147" i="2"/>
  <c r="H219" i="2"/>
  <c r="H306" i="2"/>
  <c r="H58" i="2"/>
  <c r="H227" i="2"/>
  <c r="H120" i="2"/>
  <c r="H169" i="2"/>
  <c r="H19" i="2"/>
  <c r="H304" i="2"/>
  <c r="H93" i="2"/>
  <c r="H12" i="2"/>
  <c r="H63" i="2"/>
  <c r="H46" i="2"/>
  <c r="K62" i="2" l="1"/>
  <c r="J62" i="2" s="1"/>
  <c r="K103" i="2"/>
  <c r="J103" i="2" s="1"/>
  <c r="K43" i="2"/>
  <c r="J43" i="2" s="1"/>
  <c r="K47" i="2"/>
  <c r="J47" i="2" s="1"/>
  <c r="K124" i="2"/>
  <c r="J124" i="2" s="1"/>
  <c r="K27" i="2"/>
  <c r="J27" i="2" s="1"/>
  <c r="K26" i="2"/>
  <c r="J26" i="2" s="1"/>
  <c r="K112" i="2"/>
  <c r="J112" i="2" s="1"/>
  <c r="K291" i="2"/>
  <c r="J291" i="2" s="1"/>
  <c r="K163" i="2"/>
  <c r="J163" i="2" s="1"/>
  <c r="K153" i="2"/>
  <c r="J153" i="2" s="1"/>
  <c r="K169" i="2"/>
  <c r="J169" i="2" s="1"/>
  <c r="K168" i="2"/>
  <c r="J168" i="2" s="1"/>
  <c r="K149" i="2"/>
  <c r="J149" i="2" s="1"/>
  <c r="K158" i="2"/>
  <c r="J158" i="2" s="1"/>
  <c r="K16" i="2"/>
  <c r="J16" i="2" s="1"/>
  <c r="K274" i="2"/>
  <c r="J274" i="2" s="1"/>
  <c r="K80" i="2"/>
  <c r="J80" i="2" s="1"/>
  <c r="I4" i="2"/>
  <c r="I46" i="2"/>
  <c r="I169" i="2"/>
  <c r="I96" i="2"/>
  <c r="I317" i="2"/>
  <c r="I315" i="2"/>
  <c r="I278" i="2"/>
  <c r="I142" i="2"/>
  <c r="I113" i="2"/>
  <c r="I43" i="2"/>
  <c r="I11" i="2"/>
  <c r="I242" i="2"/>
  <c r="I191" i="2"/>
  <c r="I40" i="2"/>
  <c r="I189" i="2"/>
  <c r="I22" i="2"/>
  <c r="I195" i="2"/>
  <c r="I230" i="2"/>
  <c r="I225" i="2"/>
  <c r="I319" i="2"/>
  <c r="I280" i="2"/>
  <c r="I263" i="2"/>
  <c r="I158" i="2"/>
  <c r="I80" i="2"/>
  <c r="I15" i="2"/>
  <c r="I176" i="2"/>
  <c r="I58" i="2"/>
  <c r="I258" i="2"/>
  <c r="I44" i="2"/>
  <c r="I109" i="2"/>
  <c r="I97" i="2"/>
  <c r="I41" i="2"/>
  <c r="I140" i="2"/>
  <c r="I89" i="2"/>
  <c r="I110" i="2"/>
  <c r="I177" i="2"/>
  <c r="I302" i="2"/>
  <c r="I221" i="2"/>
  <c r="I282" i="2"/>
  <c r="I201" i="2"/>
  <c r="I207" i="2"/>
  <c r="I129" i="2"/>
  <c r="I305" i="2"/>
  <c r="I27" i="2"/>
  <c r="I308" i="2"/>
  <c r="I265" i="2"/>
  <c r="I92" i="2"/>
  <c r="I297" i="2"/>
  <c r="I3" i="2"/>
  <c r="I287" i="2"/>
  <c r="I143" i="2"/>
  <c r="I25" i="2"/>
  <c r="I291" i="2"/>
  <c r="I184" i="2"/>
  <c r="I26" i="2"/>
  <c r="I203" i="2"/>
  <c r="I173" i="2"/>
  <c r="I312" i="2"/>
  <c r="I45" i="2"/>
  <c r="I59" i="2"/>
  <c r="I239" i="2"/>
  <c r="I168" i="2"/>
  <c r="I145" i="2"/>
  <c r="I194" i="2"/>
  <c r="I160" i="2"/>
  <c r="I49" i="2"/>
  <c r="I183" i="2"/>
  <c r="I19" i="2"/>
  <c r="I273" i="2"/>
  <c r="I232" i="2"/>
  <c r="I161" i="2"/>
  <c r="I301" i="2"/>
  <c r="I300" i="2"/>
  <c r="I210" i="2"/>
  <c r="I307" i="2"/>
  <c r="I14" i="2"/>
  <c r="I157" i="2"/>
  <c r="I193" i="2"/>
  <c r="I149" i="2"/>
  <c r="I84" i="2"/>
  <c r="I155" i="2"/>
  <c r="I249" i="2"/>
  <c r="I304" i="2"/>
  <c r="I264" i="2"/>
  <c r="I151" i="2"/>
  <c r="I219" i="2"/>
  <c r="I322" i="2"/>
  <c r="I156" i="2"/>
  <c r="I69" i="2"/>
  <c r="I306" i="2"/>
  <c r="I29" i="2"/>
  <c r="I132" i="2"/>
  <c r="I13" i="2"/>
  <c r="I63" i="2"/>
  <c r="I147" i="2"/>
  <c r="I250" i="2"/>
  <c r="I10" i="2"/>
  <c r="I170" i="2"/>
  <c r="I164" i="2"/>
  <c r="I245" i="2"/>
  <c r="I122" i="2"/>
  <c r="I229" i="2"/>
  <c r="I60" i="2"/>
  <c r="I288" i="2"/>
  <c r="I248" i="2"/>
  <c r="I61" i="2"/>
  <c r="I115" i="2"/>
  <c r="I223" i="2"/>
  <c r="I269" i="2"/>
  <c r="I211" i="2"/>
  <c r="I126" i="2"/>
  <c r="I78" i="2"/>
  <c r="I37" i="2"/>
  <c r="I321" i="2"/>
  <c r="I134" i="2"/>
  <c r="I121" i="2"/>
  <c r="I12" i="2"/>
  <c r="I74" i="2"/>
  <c r="I32" i="2"/>
  <c r="I85" i="2"/>
  <c r="I119" i="2"/>
  <c r="I106" i="2"/>
  <c r="I98" i="2"/>
  <c r="I144" i="2"/>
  <c r="I198" i="2"/>
  <c r="I284" i="2"/>
  <c r="I294" i="2"/>
  <c r="I114" i="2"/>
  <c r="I36" i="2"/>
  <c r="I174" i="2"/>
  <c r="I87" i="2"/>
  <c r="I16" i="2"/>
  <c r="I309" i="2"/>
  <c r="I215" i="2"/>
  <c r="I185" i="2"/>
  <c r="I93" i="2"/>
  <c r="I163" i="2"/>
  <c r="I298" i="2"/>
  <c r="I103" i="2"/>
  <c r="I187" i="2"/>
  <c r="I79" i="2"/>
  <c r="I5" i="2"/>
  <c r="I70" i="2"/>
  <c r="I202" i="2"/>
  <c r="I112" i="2"/>
  <c r="I241" i="2"/>
  <c r="I34" i="2"/>
  <c r="I104" i="2"/>
  <c r="I102" i="2"/>
  <c r="I227" i="2"/>
  <c r="I285" i="2"/>
  <c r="I50" i="2"/>
  <c r="I238" i="2"/>
  <c r="I172" i="2"/>
  <c r="I47" i="2"/>
  <c r="I320" i="2"/>
  <c r="I292" i="2"/>
  <c r="I254" i="2"/>
  <c r="I82" i="2"/>
  <c r="I146" i="2"/>
  <c r="I313" i="2"/>
  <c r="I62" i="2"/>
  <c r="I276" i="2"/>
  <c r="I251" i="2"/>
  <c r="I120" i="2"/>
  <c r="I94" i="2"/>
  <c r="I240" i="2"/>
  <c r="I124" i="2"/>
  <c r="I222" i="2"/>
  <c r="I277" i="2"/>
  <c r="I73" i="2"/>
  <c r="I54" i="2"/>
  <c r="I53" i="2"/>
  <c r="I21" i="2"/>
  <c r="I128" i="2"/>
  <c r="H80" i="2"/>
  <c r="K278" i="2" l="1"/>
  <c r="J278" i="2" s="1"/>
  <c r="K121" i="2"/>
  <c r="J121" i="2" s="1"/>
  <c r="K147" i="2"/>
  <c r="J147" i="2" s="1"/>
  <c r="K184" i="2"/>
  <c r="J184" i="2" s="1"/>
  <c r="K238" i="2"/>
  <c r="J238" i="2" s="1"/>
  <c r="K315" i="2"/>
  <c r="J315" i="2" s="1"/>
  <c r="K284" i="2"/>
  <c r="J284" i="2" s="1"/>
  <c r="K97" i="2"/>
  <c r="J97" i="2" s="1"/>
  <c r="K36" i="2"/>
  <c r="J36" i="2" s="1"/>
  <c r="K122" i="2"/>
  <c r="J122" i="2" s="1"/>
  <c r="K89" i="2"/>
  <c r="J89" i="2" s="1"/>
  <c r="K280" i="2"/>
  <c r="J280" i="2" s="1"/>
  <c r="K251" i="2"/>
  <c r="J251" i="2" s="1"/>
  <c r="K265" i="2"/>
  <c r="J265" i="2" s="1"/>
  <c r="K156" i="2"/>
  <c r="J156" i="2" s="1"/>
  <c r="K142" i="2"/>
  <c r="J142" i="2" s="1"/>
  <c r="K46" i="2"/>
  <c r="J46" i="2" s="1"/>
  <c r="K189" i="2"/>
  <c r="J189" i="2" s="1"/>
  <c r="K164" i="2"/>
  <c r="J164" i="2" s="1"/>
  <c r="K59" i="2"/>
  <c r="J59" i="2" s="1"/>
  <c r="K288" i="2"/>
  <c r="J288" i="2" s="1"/>
  <c r="K119" i="2"/>
  <c r="J119" i="2" s="1"/>
  <c r="K40" i="2"/>
  <c r="J40" i="2" s="1"/>
  <c r="K157" i="2"/>
  <c r="J157" i="2" s="1"/>
  <c r="K37" i="2"/>
  <c r="J37" i="2" s="1"/>
  <c r="K161" i="2"/>
  <c r="J161" i="2" s="1"/>
  <c r="K170" i="2"/>
  <c r="J170" i="2" s="1"/>
  <c r="K3" i="2"/>
  <c r="J3" i="2" s="1"/>
  <c r="K19" i="2"/>
  <c r="J19" i="2" s="1"/>
  <c r="K85" i="2"/>
  <c r="J85" i="2" s="1"/>
  <c r="K223" i="2"/>
  <c r="J223" i="2" s="1"/>
  <c r="K187" i="2"/>
  <c r="J187" i="2" s="1"/>
  <c r="K269" i="2"/>
  <c r="J269" i="2" s="1"/>
  <c r="K45" i="2"/>
  <c r="J45" i="2" s="1"/>
  <c r="K125" i="2"/>
  <c r="J125" i="2" s="1"/>
  <c r="K319" i="2"/>
  <c r="J319" i="2" s="1"/>
  <c r="K104" i="2"/>
  <c r="J104" i="2" s="1"/>
  <c r="K96" i="2"/>
  <c r="J96" i="2" s="1"/>
  <c r="K93" i="2"/>
  <c r="J93" i="2" s="1"/>
  <c r="K17" i="2"/>
  <c r="J17" i="2" s="1"/>
  <c r="K308" i="2"/>
  <c r="J308" i="2" s="1"/>
  <c r="K250" i="2"/>
  <c r="J250" i="2" s="1"/>
  <c r="K4" i="2"/>
  <c r="J4" i="2" s="1"/>
  <c r="K258" i="2"/>
  <c r="J258" i="2" s="1"/>
  <c r="K176" i="2"/>
  <c r="J176" i="2" s="1"/>
  <c r="K254" i="2"/>
  <c r="J254" i="2" s="1"/>
  <c r="K302" i="2"/>
  <c r="J302" i="2" s="1"/>
  <c r="K222" i="2"/>
  <c r="J222" i="2" s="1"/>
  <c r="K193" i="2"/>
  <c r="J193" i="2" s="1"/>
  <c r="K221" i="2"/>
  <c r="J221" i="2" s="1"/>
  <c r="K15" i="2"/>
  <c r="J15" i="2" s="1"/>
  <c r="K201" i="2"/>
  <c r="J201" i="2" s="1"/>
  <c r="K102" i="2"/>
  <c r="J102" i="2" s="1"/>
  <c r="K29" i="2"/>
  <c r="J29" i="2" s="1"/>
  <c r="K49" i="2"/>
  <c r="J49" i="2" s="1"/>
  <c r="K140" i="2"/>
  <c r="J140" i="2" s="1"/>
  <c r="K60" i="2"/>
  <c r="J60" i="2" s="1"/>
  <c r="K98" i="2"/>
  <c r="J98" i="2" s="1"/>
  <c r="K183" i="2"/>
  <c r="J183" i="2" s="1"/>
  <c r="K210" i="2"/>
  <c r="J210" i="2" s="1"/>
  <c r="K73" i="2"/>
  <c r="J73" i="2" s="1"/>
  <c r="K312" i="2"/>
  <c r="J312" i="2" s="1"/>
  <c r="K134" i="2"/>
  <c r="J134" i="2" s="1"/>
  <c r="K143" i="2"/>
  <c r="J143" i="2" s="1"/>
  <c r="K294" i="2"/>
  <c r="J294" i="2" s="1"/>
  <c r="K241" i="2"/>
  <c r="J241" i="2" s="1"/>
  <c r="K277" i="2"/>
  <c r="J277" i="2" s="1"/>
  <c r="K44" i="2"/>
  <c r="J44" i="2" s="1"/>
  <c r="K50" i="2"/>
  <c r="J50" i="2" s="1"/>
  <c r="K53" i="2"/>
  <c r="J53" i="2" s="1"/>
  <c r="K145" i="2"/>
  <c r="J145" i="2" s="1"/>
  <c r="K166" i="2"/>
  <c r="J166" i="2" s="1"/>
  <c r="K313" i="2"/>
  <c r="J313" i="2" s="1"/>
  <c r="K225" i="2"/>
  <c r="J225" i="2" s="1"/>
  <c r="K285" i="2"/>
  <c r="J285" i="2" s="1"/>
  <c r="K58" i="2"/>
  <c r="J58" i="2" s="1"/>
  <c r="K202" i="2"/>
  <c r="J202" i="2" s="1"/>
  <c r="K25" i="2"/>
  <c r="J25" i="2" s="1"/>
  <c r="K317" i="2"/>
  <c r="J317" i="2" s="1"/>
  <c r="K12" i="2"/>
  <c r="J12" i="2" s="1"/>
  <c r="K41" i="2"/>
  <c r="J41" i="2" s="1"/>
  <c r="K11" i="2"/>
  <c r="J11" i="2" s="1"/>
  <c r="K199" i="2"/>
  <c r="J199" i="2" s="1"/>
  <c r="K110" i="2"/>
  <c r="J110" i="2" s="1"/>
  <c r="K146" i="2"/>
  <c r="J146" i="2" s="1"/>
  <c r="K320" i="2"/>
  <c r="J320" i="2" s="1"/>
  <c r="K115" i="2"/>
  <c r="J115" i="2" s="1"/>
  <c r="K32" i="2"/>
  <c r="J32" i="2" s="1"/>
  <c r="K10" i="2"/>
  <c r="J10" i="2" s="1"/>
  <c r="K144" i="2"/>
  <c r="J144" i="2" s="1"/>
  <c r="K185" i="2"/>
  <c r="J185" i="2" s="1"/>
  <c r="K297" i="2"/>
  <c r="J297" i="2" s="1"/>
  <c r="K84" i="2"/>
  <c r="J84" i="2" s="1"/>
  <c r="K203" i="2"/>
  <c r="J203" i="2" s="1"/>
  <c r="K155" i="2"/>
  <c r="J155" i="2" s="1"/>
  <c r="K178" i="2"/>
  <c r="J178" i="2" s="1"/>
  <c r="K126" i="2"/>
  <c r="J126" i="2" s="1"/>
  <c r="K248" i="2"/>
  <c r="J248" i="2" s="1"/>
  <c r="K249" i="2"/>
  <c r="J249" i="2" s="1"/>
  <c r="K245" i="2"/>
  <c r="J245" i="2" s="1"/>
  <c r="K304" i="2"/>
  <c r="J304" i="2" s="1"/>
  <c r="K252" i="2"/>
  <c r="J252" i="2" s="1"/>
  <c r="K321" i="2"/>
  <c r="J321" i="2" s="1"/>
  <c r="K160" i="2"/>
  <c r="J160" i="2" s="1"/>
  <c r="K172" i="2"/>
  <c r="J172" i="2" s="1"/>
  <c r="K276" i="2"/>
  <c r="J276" i="2" s="1"/>
  <c r="K287" i="2"/>
  <c r="J287" i="2" s="1"/>
  <c r="K132" i="2"/>
  <c r="J132" i="2" s="1"/>
  <c r="K306" i="2"/>
  <c r="J306" i="2" s="1"/>
  <c r="K300" i="2"/>
  <c r="J300" i="2" s="1"/>
  <c r="K128" i="2"/>
  <c r="J128" i="2" s="1"/>
  <c r="K5" i="2"/>
  <c r="J5" i="2" s="1"/>
  <c r="K211" i="2"/>
  <c r="J211" i="2" s="1"/>
  <c r="K61" i="2"/>
  <c r="J61" i="2" s="1"/>
  <c r="K34" i="2"/>
  <c r="J34" i="2" s="1"/>
  <c r="K173" i="2"/>
  <c r="J173" i="2" s="1"/>
  <c r="K194" i="2"/>
  <c r="J194" i="2" s="1"/>
  <c r="K92" i="2"/>
  <c r="J92" i="2" s="1"/>
  <c r="K242" i="2"/>
  <c r="J242" i="2" s="1"/>
  <c r="K54" i="2"/>
  <c r="J54" i="2" s="1"/>
  <c r="K264" i="2"/>
  <c r="J264" i="2" s="1"/>
  <c r="K21" i="2"/>
  <c r="J21" i="2" s="1"/>
  <c r="K151" i="2"/>
  <c r="J151" i="2" s="1"/>
  <c r="K63" i="2"/>
  <c r="J63" i="2" s="1"/>
  <c r="K79" i="2"/>
  <c r="J79" i="2" s="1"/>
  <c r="K174" i="2"/>
  <c r="J174" i="2" s="1"/>
  <c r="K94" i="2"/>
  <c r="J94" i="2" s="1"/>
  <c r="K232" i="2"/>
  <c r="J232" i="2" s="1"/>
  <c r="K273" i="2"/>
  <c r="J273" i="2" s="1"/>
  <c r="K129" i="2"/>
  <c r="J129" i="2" s="1"/>
  <c r="K120" i="2"/>
  <c r="J120" i="2" s="1"/>
  <c r="K113" i="2"/>
  <c r="J113" i="2" s="1"/>
  <c r="K215" i="2"/>
  <c r="J215" i="2" s="1"/>
  <c r="K307" i="2"/>
  <c r="J307" i="2" s="1"/>
  <c r="K13" i="2"/>
  <c r="J13" i="2" s="1"/>
  <c r="K191" i="2"/>
  <c r="J191" i="2" s="1"/>
  <c r="K87" i="2"/>
  <c r="J87" i="2" s="1"/>
  <c r="K109" i="2"/>
  <c r="J109" i="2" s="1"/>
  <c r="K301" i="2"/>
  <c r="J301" i="2" s="1"/>
  <c r="K22" i="2"/>
  <c r="J22" i="2" s="1"/>
  <c r="K305" i="2"/>
  <c r="J305" i="2" s="1"/>
  <c r="K227" i="2"/>
  <c r="J227" i="2" s="1"/>
  <c r="K70" i="2"/>
  <c r="J70" i="2" s="1"/>
  <c r="K240" i="2"/>
  <c r="J240" i="2" s="1"/>
  <c r="K309" i="2"/>
  <c r="J309" i="2" s="1"/>
  <c r="K219" i="2"/>
  <c r="J219" i="2" s="1"/>
  <c r="K82" i="2"/>
  <c r="J82" i="2" s="1"/>
  <c r="K282" i="2"/>
  <c r="J282" i="2" s="1"/>
  <c r="K114" i="2"/>
  <c r="J114" i="2" s="1"/>
  <c r="K65" i="2"/>
  <c r="J65" i="2" s="1"/>
  <c r="K207" i="2"/>
  <c r="J207" i="2" s="1"/>
  <c r="K195" i="2"/>
  <c r="J195" i="2" s="1"/>
  <c r="K239" i="2"/>
  <c r="J239" i="2" s="1"/>
  <c r="K263" i="2"/>
  <c r="J263" i="2" s="1"/>
  <c r="K230" i="2"/>
  <c r="J230" i="2" s="1"/>
  <c r="K74" i="2"/>
  <c r="J74" i="2" s="1"/>
  <c r="K298" i="2"/>
  <c r="J298" i="2" s="1"/>
  <c r="K253" i="2"/>
  <c r="J253" i="2" s="1"/>
  <c r="K310" i="2"/>
  <c r="J310" i="2" s="1"/>
  <c r="K171" i="2"/>
  <c r="J171" i="2" s="1"/>
  <c r="N12" i="2"/>
  <c r="N13" i="2"/>
  <c r="Q16" i="2" s="1"/>
  <c r="P16" i="2" s="1"/>
  <c r="N15" i="2" s="1"/>
  <c r="N3" i="2"/>
  <c r="B22" i="1" s="1"/>
  <c r="B46" i="1"/>
  <c r="I100" i="2"/>
  <c r="I56" i="2"/>
  <c r="I133" i="2"/>
  <c r="I279" i="2"/>
  <c r="I8" i="2"/>
  <c r="I88" i="2"/>
  <c r="I316" i="2"/>
  <c r="I299" i="2"/>
  <c r="I303" i="2"/>
  <c r="I260" i="2"/>
  <c r="I296" i="2"/>
  <c r="I51" i="2"/>
  <c r="I253" i="2"/>
  <c r="I171" i="2"/>
  <c r="I42" i="2"/>
  <c r="I136" i="2"/>
  <c r="I66" i="2"/>
  <c r="I179" i="2"/>
  <c r="I76" i="2"/>
  <c r="I262" i="2"/>
  <c r="I213" i="2"/>
  <c r="I150" i="2"/>
  <c r="I108" i="2"/>
  <c r="I196" i="2"/>
  <c r="I314" i="2"/>
  <c r="I243" i="2"/>
  <c r="I293" i="2"/>
  <c r="I95" i="2"/>
  <c r="I71" i="2"/>
  <c r="I310" i="2"/>
  <c r="I152" i="2"/>
  <c r="I7" i="2"/>
  <c r="I20" i="2"/>
  <c r="I261" i="2"/>
  <c r="I81" i="2"/>
  <c r="I105" i="2"/>
  <c r="I220" i="2"/>
  <c r="I30" i="2"/>
  <c r="I209" i="2"/>
  <c r="I67" i="2"/>
  <c r="I35" i="2"/>
  <c r="I226" i="2"/>
  <c r="I268" i="2"/>
  <c r="I217" i="2"/>
  <c r="H209" i="2"/>
  <c r="H260" i="2"/>
  <c r="H136" i="2"/>
  <c r="H243" i="2"/>
  <c r="H310" i="2"/>
  <c r="H71" i="2"/>
  <c r="H20" i="2"/>
  <c r="H303" i="2"/>
  <c r="H66" i="2"/>
  <c r="H217" i="2"/>
  <c r="H179" i="2"/>
  <c r="H76" i="2"/>
  <c r="H213" i="2"/>
  <c r="H95" i="2"/>
  <c r="H7" i="2"/>
  <c r="H253" i="2"/>
  <c r="H268" i="2"/>
  <c r="H293" i="2"/>
  <c r="H226" i="2"/>
  <c r="H150" i="2"/>
  <c r="H261" i="2"/>
  <c r="H196" i="2"/>
  <c r="H220" i="2"/>
  <c r="H279" i="2"/>
  <c r="H171" i="2"/>
  <c r="H262" i="2"/>
  <c r="H133" i="2"/>
  <c r="H314" i="2"/>
  <c r="H51" i="2"/>
  <c r="H81" i="2"/>
  <c r="H108" i="2"/>
  <c r="H35" i="2"/>
  <c r="H100" i="2"/>
  <c r="H30" i="2"/>
  <c r="H67" i="2"/>
  <c r="H8" i="2"/>
  <c r="H88" i="2"/>
  <c r="H105" i="2"/>
  <c r="H316" i="2"/>
  <c r="H299" i="2"/>
  <c r="H152" i="2"/>
  <c r="H56" i="2"/>
  <c r="H42" i="2"/>
  <c r="H296" i="2"/>
  <c r="L31" i="1"/>
  <c r="D31" i="1"/>
  <c r="K71" i="2" l="1"/>
  <c r="J71" i="2" s="1"/>
  <c r="K150" i="2"/>
  <c r="J150" i="2" s="1"/>
  <c r="K220" i="2"/>
  <c r="J220" i="2" s="1"/>
  <c r="K7" i="2"/>
  <c r="J7" i="2" s="1"/>
  <c r="K261" i="2"/>
  <c r="J261" i="2" s="1"/>
  <c r="K20" i="2"/>
  <c r="J20" i="2" s="1"/>
  <c r="K299" i="2"/>
  <c r="J299" i="2" s="1"/>
  <c r="K42" i="2"/>
  <c r="J42" i="2" s="1"/>
  <c r="K56" i="2"/>
  <c r="J56" i="2" s="1"/>
  <c r="K303" i="2"/>
  <c r="J303" i="2" s="1"/>
  <c r="K209" i="2"/>
  <c r="J209" i="2" s="1"/>
  <c r="K279" i="2"/>
  <c r="J279" i="2" s="1"/>
  <c r="K133" i="2"/>
  <c r="J133" i="2" s="1"/>
  <c r="K217" i="2"/>
  <c r="J217" i="2" s="1"/>
  <c r="K136" i="2"/>
  <c r="J136" i="2" s="1"/>
  <c r="K268" i="2"/>
  <c r="J268" i="2" s="1"/>
  <c r="K179" i="2"/>
  <c r="J179" i="2" s="1"/>
  <c r="K316" i="2"/>
  <c r="J316" i="2" s="1"/>
  <c r="K314" i="2"/>
  <c r="J314" i="2" s="1"/>
  <c r="K296" i="2"/>
  <c r="J296" i="2" s="1"/>
  <c r="K95" i="2"/>
  <c r="J95" i="2" s="1"/>
  <c r="K105" i="2"/>
  <c r="J105" i="2" s="1"/>
  <c r="K213" i="2"/>
  <c r="J213" i="2" s="1"/>
  <c r="K51" i="2"/>
  <c r="J51" i="2" s="1"/>
  <c r="K108" i="2"/>
  <c r="J108" i="2" s="1"/>
  <c r="K293" i="2"/>
  <c r="J293" i="2" s="1"/>
  <c r="K100" i="2"/>
  <c r="J100" i="2" s="1"/>
  <c r="K226" i="2"/>
  <c r="J226" i="2" s="1"/>
  <c r="K8" i="2"/>
  <c r="J8" i="2" s="1"/>
  <c r="K152" i="2"/>
  <c r="J152" i="2" s="1"/>
  <c r="K35" i="2"/>
  <c r="J35" i="2" s="1"/>
  <c r="K66" i="2"/>
  <c r="J66" i="2" s="1"/>
  <c r="K88" i="2"/>
  <c r="J88" i="2" s="1"/>
  <c r="K67" i="2"/>
  <c r="J67" i="2" s="1"/>
  <c r="K262" i="2"/>
  <c r="J262" i="2" s="1"/>
  <c r="K260" i="2"/>
  <c r="J260" i="2" s="1"/>
  <c r="K76" i="2"/>
  <c r="J76" i="2" s="1"/>
  <c r="K196" i="2"/>
  <c r="J196" i="2" s="1"/>
  <c r="K243" i="2"/>
  <c r="J243" i="2" s="1"/>
  <c r="K30" i="2"/>
  <c r="J30" i="2" s="1"/>
  <c r="K81" i="2"/>
  <c r="J81" i="2" s="1"/>
  <c r="L41" i="1"/>
  <c r="M34" i="1" s="1"/>
  <c r="D41" i="1"/>
  <c r="E39" i="1" s="1"/>
  <c r="L23" i="1"/>
  <c r="L29" i="1"/>
  <c r="D24" i="1"/>
  <c r="D29" i="1"/>
  <c r="D26" i="1"/>
  <c r="D27" i="1"/>
  <c r="L27" i="1"/>
  <c r="L26" i="1"/>
  <c r="D23" i="1"/>
  <c r="L28" i="1"/>
  <c r="L24" i="1"/>
  <c r="L25" i="1"/>
  <c r="D25" i="1"/>
  <c r="D28" i="1"/>
  <c r="E36" i="1" l="1"/>
  <c r="M36" i="1"/>
  <c r="E35" i="1"/>
  <c r="E40" i="1"/>
  <c r="M40" i="1"/>
  <c r="M39" i="1"/>
  <c r="M35" i="1"/>
  <c r="M37" i="1"/>
  <c r="E34" i="1"/>
  <c r="E38" i="1"/>
  <c r="M38" i="1"/>
  <c r="E37" i="1"/>
  <c r="D19" i="1"/>
  <c r="E13" i="1" s="1"/>
  <c r="L19" i="1"/>
  <c r="M18" i="1" s="1"/>
  <c r="L30" i="1"/>
  <c r="M27" i="1" s="1"/>
  <c r="D30" i="1"/>
  <c r="E25" i="1" s="1"/>
  <c r="E23" i="1" l="1"/>
  <c r="E29" i="1"/>
  <c r="E26" i="1"/>
  <c r="E28" i="1"/>
  <c r="E24" i="1"/>
  <c r="M28" i="1"/>
  <c r="M23" i="1"/>
  <c r="M25" i="1"/>
  <c r="M29" i="1"/>
  <c r="M26" i="1"/>
  <c r="E27" i="1"/>
  <c r="M24" i="1"/>
  <c r="M41" i="1"/>
  <c r="E41" i="1"/>
  <c r="E14" i="1"/>
  <c r="E15" i="1"/>
  <c r="E16" i="1"/>
  <c r="M15" i="1"/>
  <c r="M17" i="1"/>
  <c r="M16" i="1"/>
  <c r="M12" i="1"/>
  <c r="M13" i="1"/>
  <c r="E12" i="1"/>
  <c r="E17" i="1"/>
  <c r="M14" i="1"/>
  <c r="E18" i="1"/>
  <c r="N7" i="1"/>
  <c r="F7" i="1"/>
  <c r="C3" i="1"/>
  <c r="N42" i="1"/>
  <c r="F42" i="1"/>
  <c r="F31" i="1"/>
  <c r="F20" i="1"/>
  <c r="N31" i="1"/>
  <c r="N20" i="1"/>
  <c r="M19" i="1" l="1"/>
  <c r="E19" i="1"/>
  <c r="E30" i="1"/>
  <c r="M30" i="1"/>
  <c r="H7" i="1"/>
  <c r="P7" i="1"/>
  <c r="N39" i="1"/>
  <c r="N35" i="1"/>
  <c r="N36" i="1"/>
  <c r="N37" i="1"/>
  <c r="N38" i="1"/>
  <c r="N40" i="1"/>
  <c r="F37" i="1"/>
  <c r="F36" i="1"/>
  <c r="F40" i="1"/>
  <c r="H42" i="1"/>
  <c r="F34" i="1"/>
  <c r="P42" i="1"/>
  <c r="F39" i="1"/>
  <c r="N34" i="1"/>
  <c r="F35" i="1"/>
  <c r="F38" i="1"/>
  <c r="P31" i="1"/>
  <c r="F18" i="1"/>
  <c r="N23" i="1"/>
  <c r="P20" i="1"/>
  <c r="F29" i="1"/>
  <c r="N28" i="1"/>
  <c r="N25" i="1"/>
  <c r="N29" i="1"/>
  <c r="F27" i="1"/>
  <c r="N26" i="1"/>
  <c r="F23" i="1"/>
  <c r="N13" i="1"/>
  <c r="F25" i="1"/>
  <c r="N12" i="1"/>
  <c r="N27" i="1"/>
  <c r="N18" i="1"/>
  <c r="F15" i="1"/>
  <c r="F28" i="1"/>
  <c r="N16" i="1"/>
  <c r="N17" i="1"/>
  <c r="F24" i="1"/>
  <c r="F14" i="1"/>
  <c r="H31" i="1"/>
  <c r="F17" i="1"/>
  <c r="N14" i="1"/>
  <c r="F16" i="1"/>
  <c r="F12" i="1"/>
  <c r="H20" i="1"/>
  <c r="F26" i="1"/>
  <c r="F13" i="1"/>
  <c r="N24" i="1"/>
  <c r="N15" i="1"/>
  <c r="N30" i="1" l="1"/>
  <c r="O28" i="1" s="1"/>
  <c r="F30" i="1"/>
  <c r="G29" i="1" s="1"/>
  <c r="N41" i="1"/>
  <c r="O36" i="1" s="1"/>
  <c r="F41" i="1"/>
  <c r="G36" i="1" s="1"/>
  <c r="F19" i="1"/>
  <c r="G17" i="1" s="1"/>
  <c r="N19" i="1"/>
  <c r="O18" i="1" s="1"/>
  <c r="R7" i="1"/>
  <c r="J7" i="1"/>
  <c r="H34" i="1"/>
  <c r="P37" i="1"/>
  <c r="P38" i="1"/>
  <c r="H37" i="1"/>
  <c r="H36" i="1"/>
  <c r="J42" i="1"/>
  <c r="R42" i="1"/>
  <c r="H38" i="1"/>
  <c r="P35" i="1"/>
  <c r="H35" i="1"/>
  <c r="H39" i="1"/>
  <c r="H40" i="1"/>
  <c r="P39" i="1"/>
  <c r="P40" i="1"/>
  <c r="P34" i="1"/>
  <c r="P36" i="1"/>
  <c r="H25" i="1"/>
  <c r="H17" i="1"/>
  <c r="H18" i="1"/>
  <c r="R31" i="1"/>
  <c r="P12" i="1"/>
  <c r="P16" i="1"/>
  <c r="J20" i="1"/>
  <c r="H29" i="1"/>
  <c r="H15" i="1"/>
  <c r="P23" i="1"/>
  <c r="H13" i="1"/>
  <c r="P15" i="1"/>
  <c r="P29" i="1"/>
  <c r="H23" i="1"/>
  <c r="P17" i="1"/>
  <c r="R20" i="1"/>
  <c r="P25" i="1"/>
  <c r="H12" i="1"/>
  <c r="P14" i="1"/>
  <c r="H14" i="1"/>
  <c r="P24" i="1"/>
  <c r="H24" i="1"/>
  <c r="P26" i="1"/>
  <c r="H26" i="1"/>
  <c r="P28" i="1"/>
  <c r="H28" i="1"/>
  <c r="J31" i="1"/>
  <c r="H27" i="1"/>
  <c r="P13" i="1"/>
  <c r="P27" i="1"/>
  <c r="P18" i="1"/>
  <c r="H16" i="1"/>
  <c r="G26" i="1" l="1"/>
  <c r="G27" i="1"/>
  <c r="O25" i="1"/>
  <c r="O23" i="1"/>
  <c r="G25" i="1"/>
  <c r="G24" i="1"/>
  <c r="G23" i="1"/>
  <c r="O27" i="1"/>
  <c r="O24" i="1"/>
  <c r="O26" i="1"/>
  <c r="O29" i="1"/>
  <c r="G28" i="1"/>
  <c r="O13" i="1"/>
  <c r="O12" i="1"/>
  <c r="O17" i="1"/>
  <c r="O16" i="1"/>
  <c r="P30" i="1"/>
  <c r="Q26" i="1" s="1"/>
  <c r="H30" i="1"/>
  <c r="I26" i="1" s="1"/>
  <c r="O15" i="1"/>
  <c r="O14" i="1"/>
  <c r="H19" i="1"/>
  <c r="I15" i="1" s="1"/>
  <c r="P19" i="1"/>
  <c r="Q13" i="1" s="1"/>
  <c r="H41" i="1"/>
  <c r="I36" i="1" s="1"/>
  <c r="P41" i="1"/>
  <c r="Q36" i="1" s="1"/>
  <c r="G40" i="1"/>
  <c r="G16" i="1"/>
  <c r="G37" i="1"/>
  <c r="O38" i="1"/>
  <c r="O34" i="1"/>
  <c r="G35" i="1"/>
  <c r="G15" i="1"/>
  <c r="G39" i="1"/>
  <c r="G12" i="1"/>
  <c r="O37" i="1"/>
  <c r="O35" i="1"/>
  <c r="G14" i="1"/>
  <c r="G18" i="1"/>
  <c r="G38" i="1"/>
  <c r="G34" i="1"/>
  <c r="G13" i="1"/>
  <c r="O39" i="1"/>
  <c r="O40" i="1"/>
  <c r="T7" i="1"/>
  <c r="T42" i="1"/>
  <c r="J40" i="1"/>
  <c r="J39" i="1"/>
  <c r="J37" i="1"/>
  <c r="J36" i="1"/>
  <c r="R40" i="1"/>
  <c r="R37" i="1"/>
  <c r="R36" i="1"/>
  <c r="R38" i="1"/>
  <c r="R34" i="1"/>
  <c r="J34" i="1"/>
  <c r="R35" i="1"/>
  <c r="R39" i="1"/>
  <c r="J38" i="1"/>
  <c r="J35" i="1"/>
  <c r="T20" i="1"/>
  <c r="J25" i="1"/>
  <c r="R13" i="1"/>
  <c r="J15" i="1"/>
  <c r="J28" i="1"/>
  <c r="J18" i="1"/>
  <c r="R29" i="1"/>
  <c r="J23" i="1"/>
  <c r="J14" i="1"/>
  <c r="J26" i="1"/>
  <c r="R28" i="1"/>
  <c r="J16" i="1"/>
  <c r="R27" i="1"/>
  <c r="J13" i="1"/>
  <c r="R24" i="1"/>
  <c r="R16" i="1"/>
  <c r="J29" i="1"/>
  <c r="J24" i="1"/>
  <c r="R18" i="1"/>
  <c r="R26" i="1"/>
  <c r="R23" i="1"/>
  <c r="J12" i="1"/>
  <c r="R15" i="1"/>
  <c r="R12" i="1"/>
  <c r="R25" i="1"/>
  <c r="J17" i="1"/>
  <c r="R17" i="1"/>
  <c r="J27" i="1"/>
  <c r="R14" i="1"/>
  <c r="I25" i="1" l="1"/>
  <c r="Q25" i="1"/>
  <c r="I28" i="1"/>
  <c r="Q28" i="1"/>
  <c r="I23" i="1"/>
  <c r="I29" i="1"/>
  <c r="Q24" i="1"/>
  <c r="I24" i="1"/>
  <c r="I27" i="1"/>
  <c r="Q27" i="1"/>
  <c r="Q29" i="1"/>
  <c r="Q23" i="1"/>
  <c r="I37" i="1"/>
  <c r="O30" i="1"/>
  <c r="O19" i="1"/>
  <c r="G19" i="1"/>
  <c r="G30" i="1"/>
  <c r="Q12" i="1"/>
  <c r="Q17" i="1"/>
  <c r="T38" i="1"/>
  <c r="T40" i="1"/>
  <c r="T37" i="1"/>
  <c r="T34" i="1"/>
  <c r="T35" i="1"/>
  <c r="T36" i="1"/>
  <c r="T39" i="1"/>
  <c r="T14" i="1"/>
  <c r="T13" i="1"/>
  <c r="T15" i="1"/>
  <c r="T12" i="1"/>
  <c r="T31" i="1"/>
  <c r="T17" i="1"/>
  <c r="T16" i="1"/>
  <c r="T18" i="1"/>
  <c r="Q16" i="1" l="1"/>
  <c r="R30" i="1"/>
  <c r="S27" i="1" s="1"/>
  <c r="J30" i="1"/>
  <c r="K29" i="1" s="1"/>
  <c r="I13" i="1"/>
  <c r="I12" i="1"/>
  <c r="I16" i="1"/>
  <c r="I18" i="1"/>
  <c r="Q15" i="1"/>
  <c r="I17" i="1"/>
  <c r="I14" i="1"/>
  <c r="R41" i="1"/>
  <c r="S36" i="1" s="1"/>
  <c r="J41" i="1"/>
  <c r="K40" i="1" s="1"/>
  <c r="J19" i="1"/>
  <c r="K12" i="1" s="1"/>
  <c r="Q39" i="1"/>
  <c r="Q34" i="1"/>
  <c r="I39" i="1"/>
  <c r="I34" i="1"/>
  <c r="Q35" i="1"/>
  <c r="I35" i="1"/>
  <c r="Q37" i="1"/>
  <c r="Q40" i="1"/>
  <c r="I38" i="1"/>
  <c r="Q18" i="1"/>
  <c r="O41" i="1"/>
  <c r="I40" i="1"/>
  <c r="Q14" i="1"/>
  <c r="G41" i="1"/>
  <c r="Q38" i="1"/>
  <c r="V7" i="1"/>
  <c r="V42" i="1"/>
  <c r="T25" i="1"/>
  <c r="T28" i="1"/>
  <c r="T26" i="1"/>
  <c r="T29" i="1"/>
  <c r="T27" i="1"/>
  <c r="T24" i="1"/>
  <c r="V31" i="1"/>
  <c r="T23" i="1"/>
  <c r="S23" i="1" l="1"/>
  <c r="K26" i="1"/>
  <c r="S29" i="1"/>
  <c r="K25" i="1"/>
  <c r="K28" i="1"/>
  <c r="K27" i="1"/>
  <c r="K24" i="1"/>
  <c r="K23" i="1"/>
  <c r="S25" i="1"/>
  <c r="S26" i="1"/>
  <c r="S24" i="1"/>
  <c r="S28" i="1"/>
  <c r="S40" i="1"/>
  <c r="I30" i="1"/>
  <c r="K37" i="1"/>
  <c r="R19" i="1"/>
  <c r="S14" i="1" s="1"/>
  <c r="S38" i="1"/>
  <c r="K38" i="1"/>
  <c r="V34" i="1"/>
  <c r="V36" i="1"/>
  <c r="V37" i="1"/>
  <c r="V40" i="1"/>
  <c r="V38" i="1"/>
  <c r="V35" i="1"/>
  <c r="V39" i="1"/>
  <c r="V29" i="1"/>
  <c r="V24" i="1"/>
  <c r="V23" i="1"/>
  <c r="V25" i="1"/>
  <c r="V20" i="1"/>
  <c r="V28" i="1"/>
  <c r="V27" i="1"/>
  <c r="V26" i="1"/>
  <c r="Q19" i="1" l="1"/>
  <c r="Q30" i="1"/>
  <c r="K17" i="1"/>
  <c r="I19" i="1"/>
  <c r="T30" i="1"/>
  <c r="U24" i="1" s="1"/>
  <c r="S13" i="1"/>
  <c r="S18" i="1"/>
  <c r="S16" i="1"/>
  <c r="S12" i="1"/>
  <c r="S15" i="1"/>
  <c r="S17" i="1"/>
  <c r="S39" i="1"/>
  <c r="T41" i="1"/>
  <c r="U36" i="1" s="1"/>
  <c r="T19" i="1"/>
  <c r="U14" i="1" s="1"/>
  <c r="I41" i="1"/>
  <c r="K14" i="1"/>
  <c r="K13" i="1"/>
  <c r="K16" i="1"/>
  <c r="K39" i="1"/>
  <c r="K34" i="1"/>
  <c r="S35" i="1"/>
  <c r="S34" i="1"/>
  <c r="Q41" i="1"/>
  <c r="K35" i="1"/>
  <c r="K18" i="1"/>
  <c r="S37" i="1"/>
  <c r="K15" i="1"/>
  <c r="K36" i="1"/>
  <c r="X7" i="1"/>
  <c r="X42" i="1"/>
  <c r="X20" i="1"/>
  <c r="V16" i="1"/>
  <c r="V17" i="1"/>
  <c r="X31" i="1"/>
  <c r="V12" i="1"/>
  <c r="V14" i="1"/>
  <c r="V15" i="1"/>
  <c r="V18" i="1"/>
  <c r="V13" i="1"/>
  <c r="U28" i="1" l="1"/>
  <c r="U25" i="1"/>
  <c r="U23" i="1"/>
  <c r="U29" i="1"/>
  <c r="U26" i="1"/>
  <c r="U27" i="1"/>
  <c r="S30" i="1"/>
  <c r="K30" i="1"/>
  <c r="S19" i="1"/>
  <c r="V30" i="1"/>
  <c r="W25" i="1" s="1"/>
  <c r="U18" i="1"/>
  <c r="K19" i="1"/>
  <c r="V19" i="1"/>
  <c r="W14" i="1" s="1"/>
  <c r="V41" i="1"/>
  <c r="W34" i="1" s="1"/>
  <c r="U13" i="1"/>
  <c r="U35" i="1"/>
  <c r="U34" i="1"/>
  <c r="U16" i="1"/>
  <c r="U12" i="1"/>
  <c r="S41" i="1"/>
  <c r="U39" i="1"/>
  <c r="U17" i="1"/>
  <c r="U15" i="1"/>
  <c r="U37" i="1"/>
  <c r="U40" i="1"/>
  <c r="K41" i="1"/>
  <c r="U38" i="1"/>
  <c r="Z7" i="1"/>
  <c r="X40" i="1"/>
  <c r="X35" i="1"/>
  <c r="X34" i="1"/>
  <c r="Z42" i="1"/>
  <c r="X39" i="1"/>
  <c r="X37" i="1"/>
  <c r="X36" i="1"/>
  <c r="X38" i="1"/>
  <c r="X16" i="1"/>
  <c r="X15" i="1"/>
  <c r="Z20" i="1"/>
  <c r="X12" i="1"/>
  <c r="X13" i="1"/>
  <c r="Z31" i="1"/>
  <c r="X14" i="1"/>
  <c r="X29" i="1"/>
  <c r="X26" i="1"/>
  <c r="X27" i="1"/>
  <c r="X17" i="1"/>
  <c r="X23" i="1"/>
  <c r="X28" i="1"/>
  <c r="X25" i="1"/>
  <c r="X24" i="1"/>
  <c r="X18" i="1"/>
  <c r="W23" i="1" l="1"/>
  <c r="W27" i="1"/>
  <c r="W29" i="1"/>
  <c r="W28" i="1"/>
  <c r="W24" i="1"/>
  <c r="W26" i="1"/>
  <c r="W39" i="1"/>
  <c r="W38" i="1"/>
  <c r="W36" i="1"/>
  <c r="W37" i="1"/>
  <c r="U30" i="1"/>
  <c r="W40" i="1"/>
  <c r="U19" i="1"/>
  <c r="X30" i="1"/>
  <c r="Y24" i="1" s="1"/>
  <c r="W12" i="1"/>
  <c r="U41" i="1"/>
  <c r="W35" i="1"/>
  <c r="X41" i="1"/>
  <c r="Y36" i="1" s="1"/>
  <c r="W15" i="1"/>
  <c r="W13" i="1"/>
  <c r="W17" i="1"/>
  <c r="W18" i="1"/>
  <c r="W16" i="1"/>
  <c r="AB7" i="1"/>
  <c r="Z35" i="1"/>
  <c r="Z37" i="1"/>
  <c r="Z34" i="1"/>
  <c r="Z38" i="1"/>
  <c r="AB42" i="1"/>
  <c r="Z36" i="1"/>
  <c r="Z40" i="1"/>
  <c r="Z39" i="1"/>
  <c r="Z14" i="1"/>
  <c r="Z26" i="1"/>
  <c r="Z23" i="1"/>
  <c r="Z24" i="1"/>
  <c r="Z29" i="1"/>
  <c r="Z15" i="1"/>
  <c r="Z16" i="1"/>
  <c r="Z18" i="1"/>
  <c r="Z13" i="1"/>
  <c r="Z12" i="1"/>
  <c r="Z28" i="1"/>
  <c r="Z25" i="1"/>
  <c r="Z27" i="1"/>
  <c r="Z17" i="1"/>
  <c r="Y27" i="1" l="1"/>
  <c r="Y29" i="1"/>
  <c r="Y23" i="1"/>
  <c r="Y26" i="1"/>
  <c r="Y25" i="1"/>
  <c r="Y28" i="1"/>
  <c r="W41" i="1"/>
  <c r="X19" i="1"/>
  <c r="Y13" i="1" s="1"/>
  <c r="W30" i="1"/>
  <c r="Y38" i="1"/>
  <c r="Y40" i="1"/>
  <c r="AB36" i="1"/>
  <c r="AB34" i="1"/>
  <c r="AB37" i="1"/>
  <c r="AB38" i="1"/>
  <c r="AB40" i="1"/>
  <c r="AB35" i="1"/>
  <c r="AB39" i="1"/>
  <c r="AB31" i="1"/>
  <c r="AB20" i="1"/>
  <c r="Z30" i="1" l="1"/>
  <c r="AA27" i="1" s="1"/>
  <c r="W19" i="1"/>
  <c r="Y37" i="1"/>
  <c r="Z19" i="1"/>
  <c r="AA12" i="1" s="1"/>
  <c r="Z41" i="1"/>
  <c r="AA38" i="1" s="1"/>
  <c r="Y15" i="1"/>
  <c r="Y18" i="1"/>
  <c r="Y12" i="1"/>
  <c r="Y17" i="1"/>
  <c r="Y14" i="1"/>
  <c r="Y39" i="1"/>
  <c r="Y34" i="1"/>
  <c r="Y16" i="1"/>
  <c r="Y35" i="1"/>
  <c r="AD7" i="1"/>
  <c r="AD42" i="1"/>
  <c r="AB17" i="1"/>
  <c r="AB25" i="1"/>
  <c r="AB16" i="1"/>
  <c r="AD20" i="1"/>
  <c r="AB14" i="1"/>
  <c r="AB24" i="1"/>
  <c r="AB15" i="1"/>
  <c r="AB18" i="1"/>
  <c r="AB29" i="1"/>
  <c r="AB27" i="1"/>
  <c r="AB28" i="1"/>
  <c r="AB23" i="1"/>
  <c r="AB13" i="1"/>
  <c r="AB12" i="1"/>
  <c r="AB26" i="1"/>
  <c r="AA28" i="1" l="1"/>
  <c r="AA26" i="1"/>
  <c r="AA25" i="1"/>
  <c r="AA29" i="1"/>
  <c r="AA24" i="1"/>
  <c r="AA23" i="1"/>
  <c r="Y30" i="1"/>
  <c r="AA37" i="1"/>
  <c r="AA36" i="1"/>
  <c r="AD36" i="1"/>
  <c r="AD35" i="1"/>
  <c r="AD38" i="1"/>
  <c r="AD34" i="1"/>
  <c r="AD40" i="1"/>
  <c r="AD39" i="1"/>
  <c r="AD37" i="1"/>
  <c r="AD14" i="1"/>
  <c r="AD13" i="1"/>
  <c r="AD17" i="1"/>
  <c r="AD18" i="1"/>
  <c r="AD16" i="1"/>
  <c r="AD15" i="1"/>
  <c r="AD31" i="1"/>
  <c r="AD12" i="1"/>
  <c r="AB30" i="1" l="1"/>
  <c r="AC23" i="1" s="1"/>
  <c r="Y41" i="1"/>
  <c r="AA17" i="1"/>
  <c r="AA15" i="1"/>
  <c r="Y19" i="1"/>
  <c r="AA16" i="1"/>
  <c r="AB19" i="1"/>
  <c r="AC16" i="1" s="1"/>
  <c r="AB41" i="1"/>
  <c r="AC36" i="1" s="1"/>
  <c r="AA13" i="1"/>
  <c r="AA18" i="1"/>
  <c r="AA35" i="1"/>
  <c r="AA34" i="1"/>
  <c r="AA14" i="1"/>
  <c r="AA40" i="1"/>
  <c r="AA39" i="1"/>
  <c r="AF7" i="1"/>
  <c r="AF42" i="1"/>
  <c r="AD24" i="1"/>
  <c r="AD27" i="1"/>
  <c r="AD23" i="1"/>
  <c r="AD26" i="1"/>
  <c r="AD25" i="1"/>
  <c r="AD28" i="1"/>
  <c r="AD29" i="1"/>
  <c r="AC27" i="1" l="1"/>
  <c r="AC29" i="1"/>
  <c r="AC24" i="1"/>
  <c r="AC26" i="1"/>
  <c r="AC28" i="1"/>
  <c r="AC25" i="1"/>
  <c r="AA30" i="1"/>
  <c r="AC40" i="1"/>
  <c r="AC18" i="1"/>
  <c r="AC14" i="1"/>
  <c r="AF35" i="1"/>
  <c r="AF38" i="1"/>
  <c r="AF36" i="1"/>
  <c r="AF37" i="1"/>
  <c r="AF34" i="1"/>
  <c r="AF40" i="1"/>
  <c r="AF39" i="1"/>
  <c r="AF20" i="1"/>
  <c r="AF31" i="1"/>
  <c r="AC13" i="1" l="1"/>
  <c r="AC15" i="1"/>
  <c r="AD30" i="1"/>
  <c r="AE25" i="1" s="1"/>
  <c r="AC12" i="1"/>
  <c r="AA19" i="1"/>
  <c r="AC38" i="1"/>
  <c r="AC17" i="1"/>
  <c r="AC37" i="1"/>
  <c r="AC39" i="1"/>
  <c r="AD19" i="1"/>
  <c r="AE14" i="1" s="1"/>
  <c r="AD41" i="1"/>
  <c r="AE39" i="1" s="1"/>
  <c r="AC35" i="1"/>
  <c r="AC34" i="1"/>
  <c r="AA41" i="1"/>
  <c r="AH7" i="1"/>
  <c r="AH42" i="1"/>
  <c r="AF24" i="1"/>
  <c r="AF16" i="1"/>
  <c r="AF13" i="1"/>
  <c r="AF17" i="1"/>
  <c r="AF29" i="1"/>
  <c r="AF12" i="1"/>
  <c r="AF14" i="1"/>
  <c r="AF15" i="1"/>
  <c r="AF25" i="1"/>
  <c r="AF28" i="1"/>
  <c r="AF27" i="1"/>
  <c r="AF18" i="1"/>
  <c r="AF26" i="1"/>
  <c r="AF23" i="1"/>
  <c r="AE28" i="1" l="1"/>
  <c r="AE29" i="1"/>
  <c r="AE23" i="1"/>
  <c r="AE27" i="1"/>
  <c r="AE24" i="1"/>
  <c r="AE26" i="1"/>
  <c r="AE36" i="1"/>
  <c r="AE40" i="1"/>
  <c r="AC19" i="1"/>
  <c r="AE37" i="1"/>
  <c r="AH39" i="1"/>
  <c r="AH38" i="1"/>
  <c r="AH35" i="1"/>
  <c r="AH34" i="1"/>
  <c r="AH37" i="1"/>
  <c r="AH40" i="1"/>
  <c r="AH36" i="1"/>
  <c r="AH20" i="1"/>
  <c r="AH31" i="1"/>
  <c r="AC30" i="1" l="1"/>
  <c r="AF30" i="1"/>
  <c r="AG29" i="1" s="1"/>
  <c r="AC41" i="1"/>
  <c r="AF41" i="1"/>
  <c r="AG37" i="1" s="1"/>
  <c r="AF19" i="1"/>
  <c r="AG16" i="1" s="1"/>
  <c r="AE13" i="1"/>
  <c r="AE18" i="1"/>
  <c r="AE15" i="1"/>
  <c r="AE12" i="1"/>
  <c r="AE17" i="1"/>
  <c r="AE35" i="1"/>
  <c r="AE34" i="1"/>
  <c r="AE16" i="1"/>
  <c r="AE38" i="1"/>
  <c r="AJ7" i="1"/>
  <c r="AJ42" i="1"/>
  <c r="AJ31" i="1"/>
  <c r="AH16" i="1"/>
  <c r="AH25" i="1"/>
  <c r="AH24" i="1"/>
  <c r="AH15" i="1"/>
  <c r="AH14" i="1"/>
  <c r="AH12" i="1"/>
  <c r="AH26" i="1"/>
  <c r="AJ20" i="1"/>
  <c r="AH27" i="1"/>
  <c r="AH23" i="1"/>
  <c r="AH28" i="1"/>
  <c r="AH17" i="1"/>
  <c r="AH29" i="1"/>
  <c r="AH13" i="1"/>
  <c r="AH18" i="1"/>
  <c r="AG25" i="1" l="1"/>
  <c r="AG24" i="1"/>
  <c r="AG26" i="1"/>
  <c r="AG27" i="1"/>
  <c r="AG28" i="1"/>
  <c r="AG23" i="1"/>
  <c r="AG36" i="1"/>
  <c r="AG39" i="1"/>
  <c r="AE30" i="1"/>
  <c r="AH30" i="1"/>
  <c r="AI23" i="1" s="1"/>
  <c r="AE19" i="1"/>
  <c r="AG18" i="1"/>
  <c r="AG14" i="1"/>
  <c r="AG12" i="1"/>
  <c r="AG13" i="1"/>
  <c r="AG15" i="1"/>
  <c r="AH19" i="1"/>
  <c r="AI15" i="1" s="1"/>
  <c r="AH41" i="1"/>
  <c r="AI39" i="1" s="1"/>
  <c r="AG40" i="1"/>
  <c r="AG34" i="1"/>
  <c r="AG38" i="1"/>
  <c r="AG35" i="1"/>
  <c r="AG17" i="1"/>
  <c r="AE41" i="1"/>
  <c r="AL7" i="1"/>
  <c r="AJ39" i="1"/>
  <c r="AJ40" i="1"/>
  <c r="AJ37" i="1"/>
  <c r="AJ38" i="1"/>
  <c r="AL42" i="1"/>
  <c r="AJ36" i="1"/>
  <c r="AJ34" i="1"/>
  <c r="AJ35" i="1"/>
  <c r="AJ16" i="1"/>
  <c r="AJ18" i="1"/>
  <c r="AJ24" i="1"/>
  <c r="AJ23" i="1"/>
  <c r="AJ12" i="1"/>
  <c r="AJ28" i="1"/>
  <c r="AJ26" i="1"/>
  <c r="AJ15" i="1"/>
  <c r="AJ14" i="1"/>
  <c r="AL20" i="1"/>
  <c r="AJ29" i="1"/>
  <c r="AJ17" i="1"/>
  <c r="AJ25" i="1"/>
  <c r="AJ13" i="1"/>
  <c r="AL31" i="1"/>
  <c r="AJ27" i="1"/>
  <c r="AI24" i="1" l="1"/>
  <c r="AI26" i="1"/>
  <c r="AI27" i="1"/>
  <c r="AI29" i="1"/>
  <c r="AI25" i="1"/>
  <c r="AI28" i="1"/>
  <c r="AG30" i="1"/>
  <c r="AG19" i="1"/>
  <c r="AJ30" i="1"/>
  <c r="AK27" i="1" s="1"/>
  <c r="AI36" i="1"/>
  <c r="AI40" i="1"/>
  <c r="AI38" i="1"/>
  <c r="AJ19" i="1"/>
  <c r="AK16" i="1" s="1"/>
  <c r="AJ41" i="1"/>
  <c r="AK37" i="1" s="1"/>
  <c r="AI18" i="1"/>
  <c r="AI16" i="1"/>
  <c r="AI12" i="1"/>
  <c r="AI17" i="1"/>
  <c r="AI14" i="1"/>
  <c r="AI13" i="1"/>
  <c r="AI37" i="1"/>
  <c r="AI34" i="1"/>
  <c r="AG41" i="1"/>
  <c r="AI35" i="1"/>
  <c r="AN7" i="1"/>
  <c r="AL36" i="1"/>
  <c r="AN42" i="1"/>
  <c r="AL40" i="1"/>
  <c r="AL37" i="1"/>
  <c r="AL34" i="1"/>
  <c r="AL39" i="1"/>
  <c r="AL38" i="1"/>
  <c r="AL35" i="1"/>
  <c r="AL29" i="1"/>
  <c r="AL28" i="1"/>
  <c r="AL16" i="1"/>
  <c r="AL26" i="1"/>
  <c r="AL27" i="1"/>
  <c r="AL15" i="1"/>
  <c r="AL18" i="1"/>
  <c r="AL23" i="1"/>
  <c r="AL25" i="1"/>
  <c r="AL24" i="1"/>
  <c r="AN31" i="1"/>
  <c r="AL12" i="1"/>
  <c r="AN20" i="1"/>
  <c r="AL13" i="1"/>
  <c r="AL17" i="1"/>
  <c r="AL14" i="1"/>
  <c r="AK25" i="1" l="1"/>
  <c r="AK28" i="1"/>
  <c r="AK29" i="1"/>
  <c r="AK26" i="1"/>
  <c r="AK23" i="1"/>
  <c r="AK24" i="1"/>
  <c r="AI30" i="1"/>
  <c r="AL30" i="1"/>
  <c r="AM26" i="1" s="1"/>
  <c r="AI19" i="1"/>
  <c r="AK36" i="1"/>
  <c r="AK39" i="1"/>
  <c r="AK14" i="1"/>
  <c r="AK38" i="1"/>
  <c r="AK13" i="1"/>
  <c r="AK12" i="1"/>
  <c r="AL19" i="1"/>
  <c r="AM12" i="1" s="1"/>
  <c r="AL41" i="1"/>
  <c r="AM39" i="1" s="1"/>
  <c r="AK18" i="1"/>
  <c r="AK40" i="1"/>
  <c r="AK34" i="1"/>
  <c r="AK15" i="1"/>
  <c r="AI41" i="1"/>
  <c r="AK17" i="1"/>
  <c r="AK35" i="1"/>
  <c r="AP7" i="1"/>
  <c r="AN39" i="1"/>
  <c r="AN37" i="1"/>
  <c r="AN34" i="1"/>
  <c r="AN35" i="1"/>
  <c r="AN40" i="1"/>
  <c r="AN36" i="1"/>
  <c r="AP42" i="1"/>
  <c r="AN38" i="1"/>
  <c r="AP20" i="1"/>
  <c r="AN26" i="1"/>
  <c r="AN27" i="1"/>
  <c r="AN24" i="1"/>
  <c r="AN28" i="1"/>
  <c r="AN17" i="1"/>
  <c r="AN18" i="1"/>
  <c r="AN15" i="1"/>
  <c r="AN25" i="1"/>
  <c r="AN29" i="1"/>
  <c r="AN14" i="1"/>
  <c r="AN16" i="1"/>
  <c r="AN12" i="1"/>
  <c r="AN23" i="1"/>
  <c r="AN13" i="1"/>
  <c r="AP31" i="1"/>
  <c r="AM28" i="1" l="1"/>
  <c r="AM23" i="1"/>
  <c r="AM27" i="1"/>
  <c r="AM29" i="1"/>
  <c r="AM25" i="1"/>
  <c r="AM24" i="1"/>
  <c r="AK30" i="1"/>
  <c r="AM18" i="1"/>
  <c r="AM15" i="1"/>
  <c r="AN30" i="1"/>
  <c r="AO29" i="1" s="1"/>
  <c r="AK41" i="1"/>
  <c r="AM36" i="1"/>
  <c r="AM40" i="1"/>
  <c r="AM38" i="1"/>
  <c r="AK19" i="1"/>
  <c r="AN19" i="1"/>
  <c r="AO13" i="1" s="1"/>
  <c r="AN41" i="1"/>
  <c r="AO35" i="1" s="1"/>
  <c r="AM14" i="1"/>
  <c r="AM16" i="1"/>
  <c r="AM17" i="1"/>
  <c r="AM13" i="1"/>
  <c r="AM35" i="1"/>
  <c r="AM34" i="1"/>
  <c r="AM37" i="1"/>
  <c r="AR7" i="1"/>
  <c r="AP40" i="1"/>
  <c r="AP35" i="1"/>
  <c r="AP38" i="1"/>
  <c r="AP36" i="1"/>
  <c r="AR42" i="1"/>
  <c r="AP37" i="1"/>
  <c r="AP39" i="1"/>
  <c r="AP34" i="1"/>
  <c r="AP23" i="1"/>
  <c r="AP25" i="1"/>
  <c r="AP29" i="1"/>
  <c r="AP14" i="1"/>
  <c r="AP27" i="1"/>
  <c r="AP18" i="1"/>
  <c r="AP26" i="1"/>
  <c r="AP17" i="1"/>
  <c r="AR20" i="1"/>
  <c r="AP12" i="1"/>
  <c r="AP15" i="1"/>
  <c r="AP13" i="1"/>
  <c r="AP28" i="1"/>
  <c r="AP16" i="1"/>
  <c r="AP24" i="1"/>
  <c r="AR31" i="1"/>
  <c r="AO27" i="1" l="1"/>
  <c r="AO24" i="1"/>
  <c r="AO26" i="1"/>
  <c r="AO28" i="1"/>
  <c r="AO23" i="1"/>
  <c r="AO25" i="1"/>
  <c r="AM30" i="1"/>
  <c r="AM19" i="1"/>
  <c r="AP30" i="1"/>
  <c r="AQ27" i="1" s="1"/>
  <c r="AO14" i="1"/>
  <c r="AO18" i="1"/>
  <c r="AO39" i="1"/>
  <c r="AO17" i="1"/>
  <c r="AO37" i="1"/>
  <c r="AP41" i="1"/>
  <c r="AQ36" i="1" s="1"/>
  <c r="AP19" i="1"/>
  <c r="AQ15" i="1" s="1"/>
  <c r="AO16" i="1"/>
  <c r="AO12" i="1"/>
  <c r="AM41" i="1"/>
  <c r="AO36" i="1"/>
  <c r="AO34" i="1"/>
  <c r="AO15" i="1"/>
  <c r="AO40" i="1"/>
  <c r="AO38" i="1"/>
  <c r="AT7" i="1"/>
  <c r="AR37" i="1"/>
  <c r="AT42" i="1"/>
  <c r="AR35" i="1"/>
  <c r="AR39" i="1"/>
  <c r="AR40" i="1"/>
  <c r="AR38" i="1"/>
  <c r="AR36" i="1"/>
  <c r="AR34" i="1"/>
  <c r="AR12" i="1"/>
  <c r="AR15" i="1"/>
  <c r="AR16" i="1"/>
  <c r="AR23" i="1"/>
  <c r="AR14" i="1"/>
  <c r="AT20" i="1"/>
  <c r="AR25" i="1"/>
  <c r="AR26" i="1"/>
  <c r="AR17" i="1"/>
  <c r="AR18" i="1"/>
  <c r="AR27" i="1"/>
  <c r="AR13" i="1"/>
  <c r="AR28" i="1"/>
  <c r="AR29" i="1"/>
  <c r="AT31" i="1"/>
  <c r="AR24" i="1"/>
  <c r="AQ26" i="1" l="1"/>
  <c r="AQ28" i="1"/>
  <c r="AQ24" i="1"/>
  <c r="AQ23" i="1"/>
  <c r="AQ29" i="1"/>
  <c r="AQ25" i="1"/>
  <c r="AO30" i="1"/>
  <c r="AQ38" i="1"/>
  <c r="AQ12" i="1"/>
  <c r="AQ13" i="1"/>
  <c r="AQ14" i="1"/>
  <c r="AQ18" i="1"/>
  <c r="AQ17" i="1"/>
  <c r="AQ16" i="1"/>
  <c r="AR30" i="1"/>
  <c r="AS26" i="1" s="1"/>
  <c r="AO41" i="1"/>
  <c r="AO19" i="1"/>
  <c r="AQ37" i="1"/>
  <c r="AQ40" i="1"/>
  <c r="AR41" i="1"/>
  <c r="AS36" i="1" s="1"/>
  <c r="AR19" i="1"/>
  <c r="AS14" i="1" s="1"/>
  <c r="AQ35" i="1"/>
  <c r="AQ39" i="1"/>
  <c r="AQ34" i="1"/>
  <c r="AV7" i="1"/>
  <c r="AT40" i="1"/>
  <c r="AT38" i="1"/>
  <c r="AV42" i="1"/>
  <c r="AT39" i="1"/>
  <c r="AT34" i="1"/>
  <c r="AT37" i="1"/>
  <c r="AT35" i="1"/>
  <c r="AT36" i="1"/>
  <c r="AT13" i="1"/>
  <c r="AT23" i="1"/>
  <c r="AT29" i="1"/>
  <c r="AT14" i="1"/>
  <c r="AT15" i="1"/>
  <c r="AT26" i="1"/>
  <c r="AT25" i="1"/>
  <c r="AT24" i="1"/>
  <c r="AT16" i="1"/>
  <c r="AT28" i="1"/>
  <c r="AT17" i="1"/>
  <c r="AT27" i="1"/>
  <c r="AT12" i="1"/>
  <c r="AT18" i="1"/>
  <c r="AS27" i="1" l="1"/>
  <c r="AS23" i="1"/>
  <c r="AS25" i="1"/>
  <c r="AS29" i="1"/>
  <c r="AS28" i="1"/>
  <c r="AS24" i="1"/>
  <c r="AS37" i="1"/>
  <c r="AQ19" i="1"/>
  <c r="AQ30" i="1"/>
  <c r="AV39" i="1"/>
  <c r="AV36" i="1"/>
  <c r="AV37" i="1"/>
  <c r="AV35" i="1"/>
  <c r="AV38" i="1"/>
  <c r="AV34" i="1"/>
  <c r="AV40" i="1"/>
  <c r="AV20" i="1"/>
  <c r="AV31" i="1"/>
  <c r="AT30" i="1" l="1"/>
  <c r="AU29" i="1" s="1"/>
  <c r="AT41" i="1"/>
  <c r="AU38" i="1" s="1"/>
  <c r="AS35" i="1"/>
  <c r="AS34" i="1"/>
  <c r="AQ41" i="1"/>
  <c r="AS38" i="1"/>
  <c r="AS18" i="1"/>
  <c r="AS40" i="1"/>
  <c r="AS12" i="1"/>
  <c r="AS16" i="1"/>
  <c r="AS13" i="1"/>
  <c r="AS17" i="1"/>
  <c r="AS15" i="1"/>
  <c r="AS39" i="1"/>
  <c r="AX7" i="1"/>
  <c r="AX42" i="1"/>
  <c r="AV18" i="1"/>
  <c r="AV13" i="1"/>
  <c r="AV16" i="1"/>
  <c r="AX31" i="1"/>
  <c r="AV24" i="1"/>
  <c r="AX20" i="1"/>
  <c r="AV29" i="1"/>
  <c r="AV17" i="1"/>
  <c r="AV28" i="1"/>
  <c r="AV12" i="1"/>
  <c r="AV27" i="1"/>
  <c r="AV25" i="1"/>
  <c r="AV14" i="1"/>
  <c r="AV15" i="1"/>
  <c r="AV23" i="1"/>
  <c r="AV26" i="1"/>
  <c r="AU28" i="1" l="1"/>
  <c r="AU26" i="1"/>
  <c r="AU24" i="1"/>
  <c r="AU25" i="1"/>
  <c r="AU23" i="1"/>
  <c r="AU27" i="1"/>
  <c r="AU40" i="1"/>
  <c r="AS30" i="1"/>
  <c r="AT19" i="1"/>
  <c r="AU16" i="1" s="1"/>
  <c r="AX38" i="1"/>
  <c r="AX35" i="1"/>
  <c r="AX34" i="1"/>
  <c r="AX40" i="1"/>
  <c r="AX37" i="1"/>
  <c r="AX36" i="1"/>
  <c r="AX39" i="1"/>
  <c r="AX15" i="1"/>
  <c r="AX18" i="1"/>
  <c r="AX28" i="1"/>
  <c r="AX26" i="1"/>
  <c r="AX24" i="1"/>
  <c r="AX16" i="1"/>
  <c r="AX17" i="1"/>
  <c r="AX12" i="1"/>
  <c r="AX14" i="1"/>
  <c r="AX25" i="1"/>
  <c r="AX29" i="1"/>
  <c r="AX27" i="1"/>
  <c r="AX23" i="1"/>
  <c r="AX13" i="1"/>
  <c r="AV30" i="1" l="1"/>
  <c r="AW24" i="1" s="1"/>
  <c r="AU30" i="1"/>
  <c r="AU13" i="1"/>
  <c r="AU39" i="1"/>
  <c r="AU37" i="1"/>
  <c r="AU35" i="1"/>
  <c r="AS19" i="1"/>
  <c r="AV19" i="1"/>
  <c r="AW18" i="1" s="1"/>
  <c r="AV41" i="1"/>
  <c r="AW38" i="1" s="1"/>
  <c r="AU18" i="1"/>
  <c r="AU12" i="1"/>
  <c r="AU15" i="1"/>
  <c r="AS41" i="1"/>
  <c r="AU14" i="1"/>
  <c r="AU17" i="1"/>
  <c r="AU36" i="1"/>
  <c r="AU34" i="1"/>
  <c r="AZ7" i="1"/>
  <c r="AZ42" i="1"/>
  <c r="AZ20" i="1"/>
  <c r="AZ31" i="1"/>
  <c r="AW23" i="1" l="1"/>
  <c r="AW26" i="1"/>
  <c r="AW29" i="1"/>
  <c r="AW27" i="1"/>
  <c r="AW25" i="1"/>
  <c r="AW28" i="1"/>
  <c r="AX30" i="1"/>
  <c r="AY26" i="1" s="1"/>
  <c r="AU41" i="1"/>
  <c r="AW37" i="1"/>
  <c r="AW40" i="1"/>
  <c r="AW15" i="1"/>
  <c r="AW14" i="1"/>
  <c r="AW13" i="1"/>
  <c r="AU19" i="1"/>
  <c r="AW17" i="1"/>
  <c r="AW39" i="1"/>
  <c r="AX41" i="1"/>
  <c r="AY35" i="1" s="1"/>
  <c r="AX19" i="1"/>
  <c r="AY15" i="1" s="1"/>
  <c r="AW16" i="1"/>
  <c r="AW12" i="1"/>
  <c r="AW35" i="1"/>
  <c r="AW34" i="1"/>
  <c r="AW36" i="1"/>
  <c r="BB7" i="1"/>
  <c r="AZ34" i="1"/>
  <c r="AZ35" i="1"/>
  <c r="AZ39" i="1"/>
  <c r="AZ37" i="1"/>
  <c r="BB42" i="1"/>
  <c r="AZ40" i="1"/>
  <c r="AZ38" i="1"/>
  <c r="AZ36" i="1"/>
  <c r="AZ13" i="1"/>
  <c r="AZ23" i="1"/>
  <c r="AZ24" i="1"/>
  <c r="AZ17" i="1"/>
  <c r="AZ18" i="1"/>
  <c r="AZ14" i="1"/>
  <c r="AZ27" i="1"/>
  <c r="AZ16" i="1"/>
  <c r="AZ28" i="1"/>
  <c r="AZ12" i="1"/>
  <c r="BB31" i="1"/>
  <c r="AZ29" i="1"/>
  <c r="AZ15" i="1"/>
  <c r="AZ26" i="1"/>
  <c r="AZ25" i="1"/>
  <c r="AY28" i="1" l="1"/>
  <c r="AY29" i="1"/>
  <c r="AY24" i="1"/>
  <c r="AY25" i="1"/>
  <c r="AY23" i="1"/>
  <c r="AY27" i="1"/>
  <c r="AW30" i="1"/>
  <c r="AY36" i="1"/>
  <c r="AY39" i="1"/>
  <c r="BB38" i="1"/>
  <c r="BB37" i="1"/>
  <c r="BB39" i="1"/>
  <c r="BB34" i="1"/>
  <c r="BB40" i="1"/>
  <c r="BB36" i="1"/>
  <c r="BB35" i="1"/>
  <c r="BB27" i="1"/>
  <c r="BB25" i="1"/>
  <c r="BB23" i="1"/>
  <c r="BB26" i="1"/>
  <c r="BB24" i="1"/>
  <c r="BB28" i="1"/>
  <c r="BB20" i="1"/>
  <c r="BB29" i="1"/>
  <c r="AY14" i="1" l="1"/>
  <c r="AY13" i="1"/>
  <c r="AY12" i="1"/>
  <c r="AZ30" i="1"/>
  <c r="BA24" i="1" s="1"/>
  <c r="AY17" i="1"/>
  <c r="AY18" i="1"/>
  <c r="AW41" i="1"/>
  <c r="AY30" i="1"/>
  <c r="AW19" i="1"/>
  <c r="AY16" i="1"/>
  <c r="AZ19" i="1"/>
  <c r="BA12" i="1" s="1"/>
  <c r="AZ41" i="1"/>
  <c r="BA40" i="1" s="1"/>
  <c r="AY37" i="1"/>
  <c r="AY34" i="1"/>
  <c r="AY38" i="1"/>
  <c r="AY40" i="1"/>
  <c r="BD7" i="1"/>
  <c r="BD42" i="1"/>
  <c r="BB13" i="1"/>
  <c r="BB16" i="1"/>
  <c r="BD31" i="1"/>
  <c r="BB15" i="1"/>
  <c r="BB17" i="1"/>
  <c r="BB12" i="1"/>
  <c r="BB18" i="1"/>
  <c r="BB14" i="1"/>
  <c r="BD20" i="1"/>
  <c r="BA27" i="1" l="1"/>
  <c r="BA25" i="1"/>
  <c r="BA23" i="1"/>
  <c r="BA28" i="1"/>
  <c r="BA26" i="1"/>
  <c r="BA29" i="1"/>
  <c r="BA17" i="1"/>
  <c r="BA18" i="1"/>
  <c r="AY19" i="1"/>
  <c r="BB30" i="1"/>
  <c r="BC25" i="1" s="1"/>
  <c r="BA16" i="1"/>
  <c r="BA36" i="1"/>
  <c r="BB41" i="1"/>
  <c r="BC35" i="1" s="1"/>
  <c r="BA15" i="1"/>
  <c r="BA13" i="1"/>
  <c r="BA37" i="1"/>
  <c r="BA34" i="1"/>
  <c r="BA14" i="1"/>
  <c r="BA35" i="1"/>
  <c r="BA39" i="1"/>
  <c r="AY41" i="1"/>
  <c r="BA38" i="1"/>
  <c r="BF7" i="1"/>
  <c r="BD38" i="1"/>
  <c r="BD36" i="1"/>
  <c r="BD35" i="1"/>
  <c r="BF42" i="1"/>
  <c r="BD40" i="1"/>
  <c r="BD39" i="1"/>
  <c r="BD37" i="1"/>
  <c r="BD34" i="1"/>
  <c r="BD16" i="1"/>
  <c r="BD17" i="1"/>
  <c r="BD18" i="1"/>
  <c r="BD12" i="1"/>
  <c r="BD27" i="1"/>
  <c r="BD25" i="1"/>
  <c r="BD23" i="1"/>
  <c r="BD28" i="1"/>
  <c r="BD26" i="1"/>
  <c r="BD15" i="1"/>
  <c r="BD13" i="1"/>
  <c r="BD29" i="1"/>
  <c r="BD24" i="1"/>
  <c r="BD14" i="1"/>
  <c r="BC26" i="1" l="1"/>
  <c r="BC24" i="1"/>
  <c r="BC29" i="1"/>
  <c r="BC28" i="1"/>
  <c r="BC23" i="1"/>
  <c r="BC27" i="1"/>
  <c r="BA30" i="1"/>
  <c r="BB19" i="1"/>
  <c r="BC13" i="1" s="1"/>
  <c r="BF36" i="1"/>
  <c r="BF34" i="1"/>
  <c r="BF39" i="1"/>
  <c r="BF35" i="1"/>
  <c r="BF40" i="1"/>
  <c r="BF38" i="1"/>
  <c r="BF37" i="1"/>
  <c r="BF20" i="1"/>
  <c r="BF31" i="1"/>
  <c r="BD30" i="1" l="1"/>
  <c r="BE28" i="1" s="1"/>
  <c r="BC17" i="1"/>
  <c r="BC14" i="1"/>
  <c r="BC12" i="1"/>
  <c r="BC16" i="1"/>
  <c r="BC18" i="1"/>
  <c r="BC15" i="1"/>
  <c r="BA19" i="1"/>
  <c r="BD19" i="1"/>
  <c r="BE13" i="1" s="1"/>
  <c r="BD41" i="1"/>
  <c r="BE35" i="1" s="1"/>
  <c r="BA41" i="1"/>
  <c r="BC37" i="1"/>
  <c r="BC34" i="1"/>
  <c r="BC39" i="1"/>
  <c r="BC40" i="1"/>
  <c r="BC36" i="1"/>
  <c r="BC38" i="1"/>
  <c r="BH7" i="1"/>
  <c r="BH42" i="1"/>
  <c r="BF25" i="1"/>
  <c r="BF18" i="1"/>
  <c r="BF26" i="1"/>
  <c r="BH31" i="1"/>
  <c r="BF24" i="1"/>
  <c r="BF12" i="1"/>
  <c r="BF23" i="1"/>
  <c r="BF14" i="1"/>
  <c r="BF13" i="1"/>
  <c r="BF15" i="1"/>
  <c r="BF27" i="1"/>
  <c r="BF17" i="1"/>
  <c r="BF16" i="1"/>
  <c r="BF29" i="1"/>
  <c r="BF28" i="1"/>
  <c r="N14" i="2" l="1"/>
  <c r="BJ7" i="1"/>
  <c r="BE23" i="1"/>
  <c r="BE27" i="1"/>
  <c r="BE24" i="1"/>
  <c r="BE25" i="1"/>
  <c r="BE29" i="1"/>
  <c r="BE26" i="1"/>
  <c r="BC30" i="1"/>
  <c r="BH34" i="1"/>
  <c r="BH39" i="1"/>
  <c r="BH40" i="1"/>
  <c r="BH35" i="1"/>
  <c r="BH36" i="1"/>
  <c r="BH37" i="1"/>
  <c r="BH38" i="1"/>
  <c r="BH23" i="1"/>
  <c r="BH27" i="1"/>
  <c r="BH28" i="1"/>
  <c r="BH24" i="1"/>
  <c r="BH26" i="1"/>
  <c r="BH20" i="1"/>
  <c r="BJ20" i="1"/>
  <c r="BH29" i="1"/>
  <c r="BH25" i="1"/>
  <c r="BC19" i="1" l="1"/>
  <c r="BF30" i="1"/>
  <c r="BE38" i="1"/>
  <c r="BE36" i="1"/>
  <c r="BE40" i="1"/>
  <c r="BE39" i="1"/>
  <c r="BE16" i="1"/>
  <c r="BE15" i="1"/>
  <c r="BE18" i="1"/>
  <c r="BF41" i="1"/>
  <c r="BG39" i="1" s="1"/>
  <c r="BC41" i="1"/>
  <c r="BE12" i="1"/>
  <c r="BE17" i="1"/>
  <c r="BE14" i="1"/>
  <c r="BE37" i="1"/>
  <c r="BE34" i="1"/>
  <c r="BJ42" i="1"/>
  <c r="BH18" i="1"/>
  <c r="BH16" i="1"/>
  <c r="BJ31" i="1"/>
  <c r="BH17" i="1"/>
  <c r="BH14" i="1"/>
  <c r="BH12" i="1"/>
  <c r="BH15" i="1"/>
  <c r="BH13" i="1"/>
  <c r="BG28" i="1" l="1"/>
  <c r="BG29" i="1"/>
  <c r="BG27" i="1"/>
  <c r="BG25" i="1"/>
  <c r="BG26" i="1"/>
  <c r="BG24" i="1"/>
  <c r="BG23" i="1"/>
  <c r="BE30" i="1"/>
  <c r="BF19" i="1"/>
  <c r="BG12" i="1" s="1"/>
  <c r="BJ38" i="1"/>
  <c r="BJ36" i="1"/>
  <c r="BJ35" i="1"/>
  <c r="BJ37" i="1"/>
  <c r="BJ34" i="1"/>
  <c r="BJ39" i="1"/>
  <c r="BJ40" i="1"/>
  <c r="BJ15" i="1"/>
  <c r="BJ17" i="1"/>
  <c r="BJ25" i="1"/>
  <c r="BJ12" i="1"/>
  <c r="BJ27" i="1"/>
  <c r="BJ23" i="1"/>
  <c r="BJ28" i="1"/>
  <c r="BJ24" i="1"/>
  <c r="BJ18" i="1"/>
  <c r="BJ29" i="1"/>
  <c r="BJ14" i="1"/>
  <c r="BJ26" i="1"/>
  <c r="BJ16" i="1"/>
  <c r="BJ13" i="1"/>
  <c r="BJ41" i="1" l="1"/>
  <c r="BK37" i="1" s="1"/>
  <c r="BJ30" i="1"/>
  <c r="BK27" i="1" s="1"/>
  <c r="BJ19" i="1"/>
  <c r="BK16" i="1" s="1"/>
  <c r="BH30" i="1"/>
  <c r="BI29" i="1" s="1"/>
  <c r="Q23" i="2" s="1"/>
  <c r="P23" i="2" s="1"/>
  <c r="BG13" i="1"/>
  <c r="BG15" i="1"/>
  <c r="BG18" i="1"/>
  <c r="BG14" i="1"/>
  <c r="BG17" i="1"/>
  <c r="BE19" i="1"/>
  <c r="BG16" i="1"/>
  <c r="BH19" i="1"/>
  <c r="BI18" i="1" s="1"/>
  <c r="BH41" i="1"/>
  <c r="BI36" i="1" s="1"/>
  <c r="BG38" i="1"/>
  <c r="BG34" i="1"/>
  <c r="BG40" i="1"/>
  <c r="BG35" i="1"/>
  <c r="BG37" i="1"/>
  <c r="BE41" i="1"/>
  <c r="BG36" i="1"/>
  <c r="R19" i="2" s="1"/>
  <c r="O23" i="2" l="1"/>
  <c r="BK23" i="1"/>
  <c r="BK14" i="1"/>
  <c r="BK24" i="1"/>
  <c r="BK17" i="1"/>
  <c r="BK25" i="1"/>
  <c r="BK13" i="1"/>
  <c r="BK18" i="1"/>
  <c r="BK38" i="1"/>
  <c r="BK29" i="1"/>
  <c r="BK28" i="1"/>
  <c r="BK15" i="1"/>
  <c r="BK26" i="1"/>
  <c r="BK39" i="1"/>
  <c r="BK36" i="1"/>
  <c r="BK34" i="1"/>
  <c r="BK40" i="1"/>
  <c r="BK35" i="1"/>
  <c r="BK12" i="1"/>
  <c r="BI24" i="1"/>
  <c r="Q18" i="2" s="1"/>
  <c r="P18" i="2" s="1"/>
  <c r="BI26" i="1"/>
  <c r="Q20" i="2" s="1"/>
  <c r="P20" i="2" s="1"/>
  <c r="BI25" i="1"/>
  <c r="Q19" i="2" s="1"/>
  <c r="P19" i="2" s="1"/>
  <c r="BI27" i="1"/>
  <c r="Q21" i="2" s="1"/>
  <c r="P21" i="2" s="1"/>
  <c r="BI23" i="1"/>
  <c r="Q17" i="2" s="1"/>
  <c r="P17" i="2" s="1"/>
  <c r="BI28" i="1"/>
  <c r="Q22" i="2" s="1"/>
  <c r="P22" i="2" s="1"/>
  <c r="BG30" i="1"/>
  <c r="BG19" i="1"/>
  <c r="BI16" i="1"/>
  <c r="O21" i="2" s="1"/>
  <c r="BI14" i="1"/>
  <c r="O19" i="2" s="1"/>
  <c r="BI13" i="1"/>
  <c r="O18" i="2" s="1"/>
  <c r="BI15" i="1"/>
  <c r="O20" i="2" s="1"/>
  <c r="BI12" i="1"/>
  <c r="O17" i="2" s="1"/>
  <c r="BI17" i="1"/>
  <c r="O22" i="2" s="1"/>
  <c r="BI40" i="1"/>
  <c r="R23" i="2" s="1"/>
  <c r="BI39" i="1"/>
  <c r="R22" i="2" s="1"/>
  <c r="BG41" i="1"/>
  <c r="BI38" i="1"/>
  <c r="R21" i="2" s="1"/>
  <c r="BI34" i="1"/>
  <c r="R17" i="2" s="1"/>
  <c r="BI35" i="1"/>
  <c r="R18" i="2" s="1"/>
  <c r="BI37" i="1"/>
  <c r="R20" i="2" s="1"/>
  <c r="BK30" i="1" l="1"/>
  <c r="BK19" i="1"/>
  <c r="BK41" i="1"/>
  <c r="BI30" i="1"/>
  <c r="BI19" i="1"/>
  <c r="BI41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5A5061B-A4D2-4092-868E-28882B98485D}" keepAlive="1" name="ModelConnection_ExternalData_1" description="Data Model" type="5" refreshedVersion="8" minRefreshableVersion="5" saveData="1">
    <dbPr connection="Data Model Connection" command="DistrictBySize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7DFDBD-A349-437F-BF7C-4CB5B249D342}" name="Query - DistrictBySize" description="Connection to the 'DistrictBySize' query in the workbook." type="100" refreshedVersion="8" minRefreshableVersion="5">
    <extLst>
      <ext xmlns:x15="http://schemas.microsoft.com/office/spreadsheetml/2010/11/main" uri="{DE250136-89BD-433C-8126-D09CA5730AF9}">
        <x15:connection id="fbde257e-007d-4bf3-b5e2-55de8ff2fe16">
          <x15:oledbPr connection="Provider=Microsoft.Mashup.OleDb.1;Data Source=$Workbook$;Location=DistrictBySize;Extended Properties=&quot;&quot;">
            <x15:dbTables>
              <x15:dbTable name="DistrictBySize"/>
            </x15:dbTables>
          </x15:oledbPr>
        </x15:connection>
      </ext>
    </extLst>
  </connection>
  <connection id="3" xr16:uid="{BA41CDF3-29F1-4FE2-9A86-D9151E7E56AF}" name="Query - Enrollment" description="Connection to the 'Enrollment' query in the workbook." type="100" refreshedVersion="8" minRefreshableVersion="5">
    <extLst>
      <ext xmlns:x15="http://schemas.microsoft.com/office/spreadsheetml/2010/11/main" uri="{DE250136-89BD-433C-8126-D09CA5730AF9}">
        <x15:connection id="be02b811-edf8-49a7-8873-db38c3ff8762">
          <x15:oledbPr connection="Provider=Microsoft.Mashup.OleDb.1;Data Source=$Workbook$;Location=Enrollment;Extended Properties=&quot;&quot;">
            <x15:dbTables>
              <x15:dbTable name="Enrollment"/>
            </x15:dbTables>
          </x15:oledbPr>
        </x15:connection>
      </ext>
    </extLst>
  </connection>
  <connection id="4" xr16:uid="{7B257722-C559-4391-8739-930DAA4229DA}" name="Query - Expenditures" description="Connection to the 'Expenditures' query in the workbook." type="100" refreshedVersion="8" minRefreshableVersion="5">
    <extLst>
      <ext xmlns:x15="http://schemas.microsoft.com/office/spreadsheetml/2010/11/main" uri="{DE250136-89BD-433C-8126-D09CA5730AF9}">
        <x15:connection id="846d9d7d-6fa4-483d-a9ff-d24aef352fe0"/>
      </ext>
    </extLst>
  </connection>
  <connection id="5" xr16:uid="{85585266-28A7-4A78-B1AE-E17E5AAC40F3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2">
    <metadataType name="XLMDX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metadataStrings count="354">
    <s v="ThisWorkbookDataModel"/>
    <s v="#,0"/>
    <s v="[Enrollment].[SchoolYear].&amp;[1995-96]"/>
    <s v="[Enrollment].[SchoolYear].&amp;[1996-97]"/>
    <s v="[Enrollment].[SchoolYear].&amp;[1997-98]"/>
    <s v="[Enrollment].[SchoolYear].&amp;[1998-99]"/>
    <s v="[Enrollment].[SchoolYear].&amp;[1999-00]"/>
    <s v="[Enrollment].[SchoolYear].&amp;[2000-01]"/>
    <s v="[Enrollment].[SchoolYear].&amp;[2001-02]"/>
    <s v="[Enrollment].[SchoolYear].&amp;[2002-03]"/>
    <s v="[Enrollment].[SchoolYear].&amp;[2003-04]"/>
    <s v="[Enrollment].[SchoolYear].&amp;[2004-05]"/>
    <s v="[Enrollment].[SchoolYear].&amp;[2005-06]"/>
    <s v="[Enrollment].[SchoolYear].&amp;[2006-07]"/>
    <s v="[Enrollment].[SchoolYear].&amp;[2007-08]"/>
    <s v="[Enrollment].[SchoolYear].&amp;[2008-09]"/>
    <s v="[Enrollment].[SchoolYear].&amp;[2009-10]"/>
    <s v="[Enrollment].[SchoolYear].&amp;[2010-11]"/>
    <s v="[Enrollment].[SchoolYear].&amp;[2011-12]"/>
    <s v="[Enrollment].[SchoolYear].&amp;[2013-14]"/>
    <s v="[Enrollment].[SchoolYear].&amp;[2012-13]"/>
    <s v="[Enrollment].[SchoolYear].&amp;[2014-15]"/>
    <s v="[Enrollment].[SchoolYear].&amp;[2015-16]"/>
    <s v="[Enrollment].[SchoolYear].&amp;[2016-17]"/>
    <s v="[Enrollment].[SchoolYear].&amp;[2017-18]"/>
    <s v="[Enrollment].[SchoolYear].&amp;[2018-19]"/>
    <s v="[Enrollment].[SchoolYear].&amp;[2019-20]"/>
    <s v="[Enrollment].[SchoolYear].&amp;[2020-21]"/>
    <s v="[Enrollment].[SchoolYear].&amp;[2021-22]"/>
    <s v="[Enrollment].[SchoolYear].&amp;[2022-23]"/>
    <s v="[Enrollment].[SchoolYear].&amp;[2023-24]"/>
    <s v="[Measures].[Enr]"/>
    <s v="[Enrollment].[DistTitle].&amp;[Aberdeen]"/>
    <s v="[Enrollment].[SchoolYear].&amp;[2024-25]"/>
    <s v="[Enrollment].[DistTitle].&amp;[Zillah]"/>
    <s v="[Enrollment].[DistTitle].&amp;[Adna]"/>
    <s v="[Enrollment].[DistTitle].&amp;[Bickleton]"/>
    <s v="[Enrollment].[DistTitle].&amp;[Cashmere]"/>
    <s v="[Enrollment].[DistTitle].&amp;[Clarkston]"/>
    <s v="[Enrollment].[DistTitle].&amp;[Coulee-Hartline]"/>
    <s v="[Enrollment].[DistTitle].&amp;[Dixie]"/>
    <s v="[Enrollment].[DistTitle].&amp;[Ephrata]"/>
    <s v="[Enrollment].[DistTitle].&amp;[Glenwood]"/>
    <s v="[Enrollment].[DistTitle].&amp;[Highland]"/>
    <s v="[Enrollment].[DistTitle].&amp;[Kahlotus]"/>
    <s v="[Enrollment].[DistTitle].&amp;[Lacrosse]"/>
    <s v="[Enrollment].[DistTitle].&amp;[Lumen Charter]"/>
    <s v="[Enrollment].[DistTitle].&amp;[Medical Lake]"/>
    <s v="[Enrollment].[DistTitle].&amp;[Mount Pleasant]"/>
    <s v="[Enrollment].[DistTitle].&amp;[North Franklin]"/>
    <s v="[Enrollment].[DistTitle].&amp;[Odessa]"/>
    <s v="[Enrollment].[DistTitle].&amp;[Othello]"/>
    <s v="[Enrollment].[DistTitle].&amp;[Port Angeles]"/>
    <s v="[Enrollment].[DistTitle].&amp;[Rainier]"/>
    <s v="[Enrollment].[DistTitle].&amp;[Roosevelt]"/>
    <s v="[Enrollment].[DistTitle].&amp;[Shelton]"/>
    <s v="[Enrollment].[DistTitle].&amp;[Spokane Intl Acad Charter]"/>
    <s v="[Enrollment].[DistTitle].&amp;[Summit Olympus Charter]"/>
    <s v="[Enrollment].[DistTitle].&amp;[Toledo]"/>
    <s v="[Enrollment].[DistTitle].&amp;[Vashon Island]"/>
    <s v="[Enrollment].[DistTitle].&amp;[Wenatchee]"/>
    <s v="[Enrollment].[DistTitle].&amp;[Wishkah Valley]"/>
    <s v="[Enrollment].[DistTitle].&amp;[Boistfort]"/>
    <s v="[Enrollment].[DistTitle].&amp;[Clover Park]"/>
    <s v="[Enrollment].[DistTitle].&amp;[East Valley (Yakima)]"/>
    <s v="[Enrollment].[DistTitle].&amp;[Grand Coulee Dam]"/>
    <s v="[Enrollment].[DistTitle].&amp;[Keller]"/>
    <s v="[Enrollment].[DistTitle].&amp;[Lyle]"/>
    <s v="[Enrollment].[DistTitle].&amp;[Muckleshoot Tribal]"/>
    <s v="[Enrollment].[DistTitle].&amp;[Palouse]"/>
    <s v="[Enrollment].[DistTitle].&amp;[Raymond]"/>
    <s v="[Enrollment].[DistTitle].&amp;[Skamania]"/>
    <s v="[Enrollment].[DistTitle].&amp;[Summit Valley]"/>
    <s v="[Enrollment].[DistTitle].&amp;[Wahkiakum]"/>
    <s v="[Enrollment].[DistTitle].&amp;[Woodland]"/>
    <s v="[Enrollment].[DistTitle].&amp;[Bremerton]"/>
    <s v="[Enrollment].[DistTitle].&amp;[Colfax]"/>
    <s v="[Enrollment].[DistTitle].&amp;[Eastmont]"/>
    <s v="[Enrollment].[DistTitle].&amp;[Hood Canal]"/>
    <s v="[Enrollment].[DistTitle].&amp;[Lake Stevens]"/>
    <s v="[Enrollment].[DistTitle].&amp;[Mukilteo]"/>
    <s v="[Enrollment].[DistTitle].&amp;[Omak]"/>
    <s v="[Enrollment].[DistTitle].&amp;[Reardan-Edwall]"/>
    <s v="[Enrollment].[DistTitle].&amp;[Stanwood-Camano]"/>
    <s v="[Enrollment].[DistTitle].&amp;[Wahluke]"/>
    <s v="[Enrollment].[DistTitle].&amp;[Tekoa]"/>
    <s v="[Enrollment].[DistTitle].&amp;[Chimacum]"/>
    <s v="[Enrollment].[DistTitle].&amp;[Mount Baker]"/>
    <s v="[Enrollment].[DistTitle].&amp;[Summit Atlas Charter]"/>
    <s v="[Enrollment].[DistTitle].&amp;[Almira]"/>
    <s v="[Enrollment].[DistTitle].&amp;[Blaine]"/>
    <s v="[Enrollment].[DistTitle].&amp;[Castle Rock]"/>
    <s v="[Enrollment].[DistTitle].&amp;[Cle Elum-Roslyn]"/>
    <s v="[Enrollment].[DistTitle].&amp;[Coupeville]"/>
    <s v="[Enrollment].[DistTitle].&amp;[East Valley (Spokane)]"/>
    <s v="[Enrollment].[DistTitle].&amp;[Evaline]"/>
    <s v="[Enrollment].[DistTitle].&amp;[Goldendale]"/>
    <s v="[Enrollment].[DistTitle].&amp;[Highline]"/>
    <s v="[Enrollment].[DistTitle].&amp;[Kalama]"/>
    <s v="[Enrollment].[DistTitle].&amp;[Lake Chelan]"/>
    <s v="[Enrollment].[DistTitle].&amp;[Lummi Tribal]"/>
    <s v="[Enrollment].[DistTitle].&amp;[Mercer Island]"/>
    <s v="[Enrollment].[DistTitle].&amp;[Mount Vernon]"/>
    <s v="[Enrollment].[DistTitle].&amp;[North Kitsap]"/>
    <s v="[Enrollment].[DistTitle].&amp;[Okanogan]"/>
    <s v="[Enrollment].[DistTitle].&amp;[Palisades]"/>
    <s v="[Enrollment].[DistTitle].&amp;[Port Townsend]"/>
    <s v="[Enrollment].[DistTitle].&amp;[Rainier Prep Charter]"/>
    <s v="[Enrollment].[DistTitle].&amp;[Rooted School Vancouver Charter]"/>
    <s v="[Enrollment].[DistTitle].&amp;[Shoreline]"/>
    <s v="[Enrollment].[DistTitle].&amp;[Sprague]"/>
    <s v="[Enrollment].[DistTitle].&amp;[Summit Sierra Charter]"/>
    <s v="[Enrollment].[DistTitle].&amp;[Tonasket]"/>
    <s v="[Enrollment].[DistTitle].&amp;[WA HE LUT Tribal]"/>
    <s v="[Enrollment].[DistTitle].&amp;[West Valley (Spokane)]"/>
    <s v="[Enrollment].[DistTitle].&amp;[Wishram]"/>
    <s v="[Enrollment].[DistTitle].&amp;[Anacortes]"/>
    <s v="[Enrollment].[DistTitle].&amp;[Catalyst Bremerton Charter]"/>
    <s v="[Enrollment].[DistTitle].&amp;[Crescent]"/>
    <s v="[Enrollment].[DistTitle].&amp;[Everett]"/>
    <s v="[Enrollment].[DistTitle].&amp;[Hockinson]"/>
    <s v="[Enrollment].[DistTitle].&amp;[Lake Quinault]"/>
    <s v="[Enrollment].[DistTitle].&amp;[Meridian]"/>
    <s v="[Enrollment].[DistTitle].&amp;[North Mason]"/>
    <s v="[Enrollment].[DistTitle].&amp;[Prescott]"/>
    <s v="[Enrollment].[DistTitle].&amp;[Rosalia]"/>
    <s v="[Enrollment].[DistTitle].&amp;[St. John]"/>
    <s v="[Enrollment].[DistTitle].&amp;[Toppenish]"/>
    <s v="[Enrollment].[DistTitle].&amp;[West Valley (Yakima)]"/>
    <s v="[Enrollment].[DistTitle].&amp;[Arlington]"/>
    <s v="[Enrollment].[DistTitle].&amp;[Centerville]"/>
    <s v="[Enrollment].[DistTitle].&amp;[Creston]"/>
    <s v="[Enrollment].[DistTitle].&amp;[Evergreen (Clark)]"/>
    <s v="[Enrollment].[DistTitle].&amp;[Kelso]"/>
    <s v="[Enrollment].[DistTitle].&amp;[Lynden]"/>
    <s v="[Enrollment].[DistTitle].&amp;[North River]"/>
    <s v="[Enrollment].[DistTitle].&amp;[Pride Prep Charter]"/>
    <s v="[Enrollment].[DistTitle].&amp;[Skykomish]"/>
    <s v="[Enrollment].[DistTitle].&amp;[Touchet]"/>
    <s v="[Enrollment].[DistTitle].&amp;[Yakama Nation Tribal]"/>
    <s v="[Enrollment].[DistTitle].&amp;[Cascade]"/>
    <s v="[Enrollment].[DistTitle].&amp;[Issaquah]"/>
    <s v="[Enrollment].[DistTitle].&amp;[Quincy]"/>
    <s v="[Enrollment].[DistTitle].&amp;[Olympia]"/>
    <s v="[Enrollment].[DistTitle].&amp;[Grandview]"/>
    <s v="[Enrollment].[DistTitle].&amp;[Methow Valley]"/>
    <s v="[Enrollment].[DistTitle].&amp;[Paschal Sherman Tribal]"/>
    <s v="[Enrollment].[DistTitle].&amp;[Royal]"/>
    <s v="[Enrollment].[DistTitle].&amp;[Sumner]"/>
    <s v="[Enrollment].[DistTitle].&amp;[Whatcom Intergenerational Charter]"/>
    <s v="[Enrollment].[DistTitle].&amp;[Bethel]"/>
    <s v="[Enrollment].[DistTitle].&amp;[La Conner]"/>
    <s v="[Enrollment].[DistTitle].&amp;[Rochester]"/>
    <s v="[Enrollment].[DistTitle].&amp;[Asotin-Anatone]"/>
    <s v="[Enrollment].[DistTitle].&amp;[Brewster]"/>
    <s v="[Enrollment].[DistTitle].&amp;[Central Kitsap]"/>
    <s v="[Enrollment].[DistTitle].&amp;[College Place]"/>
    <s v="[Enrollment].[DistTitle].&amp;[Curlew]"/>
    <s v="[Enrollment].[DistTitle].&amp;[Easton]"/>
    <s v="[Enrollment].[DistTitle].&amp;[Evergreen (Stevens)]"/>
    <s v="[Enrollment].[DistTitle].&amp;[Granger]"/>
    <s v="[Enrollment].[DistTitle].&amp;[Hoquiam]"/>
    <s v="[Enrollment].[DistTitle].&amp;[Kennewick]"/>
    <s v="[Enrollment].[DistTitle].&amp;[Lake Washington]"/>
    <s v="[Enrollment].[DistTitle].&amp;[Mabton]"/>
    <s v="[Enrollment].[DistTitle].&amp;[Mill A]"/>
    <s v="[Enrollment].[DistTitle].&amp;[Naches Valley]"/>
    <s v="[Enrollment].[DistTitle].&amp;[North Thurston]"/>
    <s v="[Enrollment].[DistTitle].&amp;[Onalaska]"/>
    <s v="[Enrollment].[DistTitle].&amp;[Pasco]"/>
    <s v="[Enrollment].[DistTitle].&amp;[Prosser]"/>
    <s v="[Enrollment].[DistTitle].&amp;[Renton]"/>
    <s v="[Enrollment].[DistTitle].&amp;[San Juan Island]"/>
    <s v="[Enrollment].[DistTitle].&amp;[Snohomish]"/>
    <s v="[Enrollment].[DistTitle].&amp;[Star]"/>
    <s v="[Enrollment].[DistTitle].&amp;[Sunnyside]"/>
    <s v="[Enrollment].[DistTitle].&amp;[Toutle Lake]"/>
    <s v="[Enrollment].[DistTitle].&amp;[Waitsburg]"/>
    <s v="[Enrollment].[DistTitle].&amp;[White Pass]"/>
    <s v="[Enrollment].[DistTitle].&amp;[Yakima]"/>
    <s v="[Enrollment].[DistTitle].&amp;[Walla Walla]"/>
    <s v="[Enrollment].[DistTitle].&amp;[Yelm]"/>
    <s v="[Enrollment].[DistTitle].&amp;[White Salmon Valley]"/>
    <s v="[Enrollment].[DistTitle].&amp;[Pe Ell]"/>
    <s v="[Enrollment].[DistTitle].&amp;[Steilacoom Historical]"/>
    <s v="[Enrollment].[DistTitle].&amp;[Why Not You Charter]"/>
    <s v="[Enrollment].[DistTitle].&amp;[Cheney]"/>
    <s v="[Enrollment].[DistTitle].&amp;[Elma]"/>
    <s v="[Enrollment].[DistTitle].&amp;[Impact-Commencement Bay Elementary Charter]"/>
    <s v="[Enrollment].[DistTitle].&amp;[Mary Walker]"/>
    <s v="[Enrollment].[DistTitle].&amp;[Orient]"/>
    <s v="[Enrollment].[DistTitle].&amp;[Ritzville]"/>
    <s v="[Enrollment].[DistTitle].&amp;[Tahoma]"/>
    <s v="[Enrollment].[DistTitle].&amp;[Cape Flattery]"/>
    <s v="[Enrollment].[DistTitle].&amp;[Endicott]"/>
    <s v="[Enrollment].[DistTitle].&amp;[Longview]"/>
    <s v="[Enrollment].[DistTitle].&amp;[Pinnacles Prep Charter]"/>
    <s v="[Enrollment].[DistTitle].&amp;[Washtucna]"/>
    <s v="[Enrollment].[DistTitle].&amp;[Harrington]"/>
    <s v="[Enrollment].[DistTitle].&amp;[North Beach]"/>
    <s v="[Enrollment].[DistTitle].&amp;[Spokane]"/>
    <s v="[Enrollment].[DistTitle].&amp;[Auburn]"/>
    <s v="[Enrollment].[DistTitle].&amp;[Bridgeport]"/>
    <s v="[Enrollment].[DistTitle].&amp;[Central Valley]"/>
    <s v="[Enrollment].[DistTitle].&amp;[Colton]"/>
    <s v="[Enrollment].[DistTitle].&amp;[Cusick]"/>
    <s v="[Enrollment].[DistTitle].&amp;[Eatonville]"/>
    <s v="[Enrollment].[DistTitle].&amp;[Federal Way]"/>
    <s v="[Enrollment].[DistTitle].&amp;[Granite Falls]"/>
    <s v="[Enrollment].[DistTitle].&amp;[Impact Charter]"/>
    <s v="[Enrollment].[DistTitle].&amp;[Kent]"/>
    <s v="[Enrollment].[DistTitle].&amp;[Lakewood]"/>
    <s v="[Enrollment].[DistTitle].&amp;[Mansfield]"/>
    <s v="[Enrollment].[DistTitle].&amp;[Monroe]"/>
    <s v="[Enrollment].[DistTitle].&amp;[Napavine]"/>
    <s v="[Enrollment].[DistTitle].&amp;[Northport]"/>
    <s v="[Enrollment].[DistTitle].&amp;[Onion Creek]"/>
    <s v="[Enrollment].[DistTitle].&amp;[Pateros]"/>
    <s v="[Enrollment].[DistTitle].&amp;[Pullman]"/>
    <s v="[Enrollment].[DistTitle].&amp;[Republic]"/>
    <s v="[Enrollment].[DistTitle].&amp;[Satsop]"/>
    <s v="[Enrollment].[DistTitle].&amp;[Snoqualmie Valley]"/>
    <s v="[Enrollment].[DistTitle].&amp;[Starbuck]"/>
    <s v="[Enrollment].[DistTitle].&amp;[Suquamish Tribal]"/>
    <s v="[Enrollment].[DistTitle].&amp;[Trout Lake]"/>
    <s v="[Enrollment].[DistTitle].&amp;[White River]"/>
    <s v="[Enrollment].[DistTitle].&amp;[Queets-Clearwater]"/>
    <s v="[Enrollment].[DistTitle].&amp;[South Bend]"/>
    <s v="[Enrollment].[DistTitle].&amp;[Warden]"/>
    <s v="[Enrollment].[DistTitle].&amp;[Colville]"/>
    <s v="[Enrollment].[DistTitle].&amp;[Green Dot Rainier Valley Charter]"/>
    <s v="[Enrollment].[DistTitle].&amp;[Moses Lake]"/>
    <s v="[Enrollment].[DistTitle].&amp;[Peninsula]"/>
    <s v="[Enrollment].[DistTitle].&amp;[South Kitsap]"/>
    <s v="[Enrollment].[DistTitle].&amp;[Washougal]"/>
    <s v="[Enrollment].[DistTitle].&amp;[Dayton]"/>
    <s v="[Enrollment].[DistTitle].&amp;[Klickitat]"/>
    <s v="[Enrollment].[DistTitle].&amp;[Nine Mile Falls]"/>
    <s v="[Enrollment].[DistTitle].&amp;[Riverside]"/>
    <s v="[Enrollment].[DistTitle].&amp;[Stevenson-Carson]"/>
    <s v="[Enrollment].[DistTitle].&amp;[Cosmopolis]"/>
    <s v="[Enrollment].[DistTitle].&amp;[Pomeroy]"/>
    <s v="[Enrollment].[DistTitle].&amp;[Winlock]"/>
    <s v="[Enrollment].[DistTitle].&amp;[Bainbridge Island]"/>
    <s v="[Enrollment].[DistTitle].&amp;[Brinnon]"/>
    <s v="[Enrollment].[DistTitle].&amp;[Centralia]"/>
    <s v="[Enrollment].[DistTitle].&amp;[Columbia (Stevens)]"/>
    <s v="[Enrollment].[DistTitle].&amp;[Damman]"/>
    <s v="[Enrollment].[DistTitle].&amp;[Edmonds]"/>
    <s v="[Enrollment].[DistTitle].&amp;[Ferndale]"/>
    <s v="[Enrollment].[DistTitle].&amp;[Grapeview]"/>
    <s v="[Enrollment].[DistTitle].&amp;[Impact Salish Sea Charter]"/>
    <s v="[Enrollment].[DistTitle].&amp;[Kettle Falls]"/>
    <s v="[Enrollment].[DistTitle].&amp;[Lamont]"/>
    <s v="[Enrollment].[DistTitle].&amp;[Manson]"/>
    <s v="[Enrollment].[DistTitle].&amp;[Montesano]"/>
    <s v="[Enrollment].[DistTitle].&amp;[Naselle-Grays River Valley]"/>
    <s v="[Enrollment].[DistTitle].&amp;[Northshore]"/>
    <s v="[Enrollment].[DistTitle].&amp;[Orcas Island]"/>
    <s v="[Enrollment].[DistTitle].&amp;[Paterson]"/>
    <s v="[Enrollment].[DistTitle].&amp;[Puyallup]"/>
    <s v="[Enrollment].[DistTitle].&amp;[Richland]"/>
    <s v="[Enrollment].[DistTitle].&amp;[Seattle]"/>
    <s v="[Enrollment].[DistTitle].&amp;[Soap Lake]"/>
    <s v="[Enrollment].[DistTitle].&amp;[Stehekin]"/>
    <s v="[Enrollment].[DistTitle].&amp;[Tacoma]"/>
    <s v="[Enrollment].[DistTitle].&amp;[Tukwila]"/>
    <s v="[Enrollment].[DistTitle].&amp;[Wapato]"/>
    <s v="[Enrollment].[DistTitle].&amp;[Oak Harbor]"/>
    <s v="[Enrollment].[DistTitle].&amp;[Sedro-Woolley]"/>
    <s v="[Enrollment].[DistTitle].&amp;[Tumwater]"/>
    <s v="[Enrollment].[DistTitle].&amp;[Camas]"/>
    <s v="[Enrollment].[DistTitle].&amp;[Finley]"/>
    <s v="[Enrollment].[DistTitle].&amp;[Kittitas]"/>
    <s v="[Enrollment].[DistTitle].&amp;[Newport]"/>
    <s v="[Enrollment].[DistTitle].&amp;[Steptoe]"/>
    <s v="[Enrollment].[DistTitle].&amp;[Wilbur]"/>
    <s v="[Enrollment].[DistTitle].&amp;[Chewelah]"/>
    <s v="[Enrollment].[DistTitle].&amp;[Franklin Pierce]"/>
    <s v="[Enrollment].[DistTitle].&amp;[Mossyrock]"/>
    <s v="[Enrollment].[DistTitle].&amp;[Quileute Tribal]"/>
    <s v="[Enrollment].[DistTitle].&amp;[University Place]"/>
    <s v="[Enrollment].[DistTitle].&amp;[Enumclaw]"/>
    <s v="[Enrollment].[DistTitle].&amp;[Mead]"/>
    <s v="[Enrollment].[DistTitle].&amp;[Shaw Island]"/>
    <s v="[Enrollment].[DistTitle].&amp;[Battle Ground]"/>
    <s v="[Enrollment].[DistTitle].&amp;[Burlington-Edison]"/>
    <s v="[Enrollment].[DistTitle].&amp;[Chehalis]"/>
    <s v="[Enrollment].[DistTitle].&amp;[Columbia (Walla Walla)]"/>
    <s v="[Enrollment].[DistTitle].&amp;[Darrington]"/>
    <s v="[Enrollment].[DistTitle].&amp;[Ellensburg]"/>
    <s v="[Enrollment].[DistTitle].&amp;[Fife]"/>
    <s v="[Enrollment].[DistTitle].&amp;[Great Northern]"/>
    <s v="[Enrollment].[DistTitle].&amp;[Impact-Black River Elementary Charter]"/>
    <s v="[Enrollment].[DistTitle].&amp;[Kiona-Benton City]"/>
    <s v="[Enrollment].[DistTitle].&amp;[Liberty]"/>
    <s v="[Enrollment].[DistTitle].&amp;[Mary M. Knight]"/>
    <s v="[Enrollment].[DistTitle].&amp;[Morton]"/>
    <s v="[Enrollment].[DistTitle].&amp;[Nespelem]"/>
    <s v="[Enrollment].[DistTitle].&amp;[Orchard Prairie]"/>
    <s v="[Enrollment].[DistTitle].&amp;[Ridgefield]"/>
    <s v="[Enrollment].[DistTitle].&amp;[Taholah]"/>
    <s v="[Enrollment].[DistTitle].&amp;[Davenport]"/>
    <s v="[Enrollment].[DistTitle].&amp;[Lind]"/>
    <s v="[Enrollment].[DistTitle].&amp;[Oakesdale]"/>
    <s v="[Enrollment].[DistTitle].&amp;[Selah]"/>
    <s v="[Enrollment].[DistTitle].&amp;[Union Gap]"/>
    <s v="[Enrollment].[DistTitle].&amp;[Bellingham]"/>
    <s v="[Enrollment].[DistTitle].&amp;[Green Mountain]"/>
    <s v="[Enrollment].[DistTitle].&amp;[Marysville]"/>
    <s v="[Enrollment].[DistTitle].&amp;[Orondo]"/>
    <s v="[Enrollment].[DistTitle].&amp;[Selkirk]"/>
    <s v="[Enrollment].[DistTitle].&amp;[Willapa Valley]"/>
    <s v="[Enrollment].[DistTitle].&amp;[Dieringer]"/>
    <s v="[Enrollment].[DistTitle].&amp;[Ocosta]"/>
    <s v="[Enrollment].[DistTitle].&amp;[Vancouver]"/>
    <s v="[Enrollment].[DistTitle].&amp;[Bellevue]"/>
    <s v="[Enrollment].[DistTitle].&amp;[Quilcene]"/>
    <s v="[Enrollment].[DistTitle].&amp;[Concrete]"/>
    <s v="[Enrollment].[DistTitle].&amp;[Inchelium]"/>
    <s v="[Enrollment].[DistTitle].&amp;[Oakville]"/>
    <s v="[Enrollment].[DistTitle].&amp;[South Whidbey]"/>
    <s v="[Enrollment].[DistTitle].&amp;[Garfield]"/>
    <s v="[Enrollment].[DistTitle].&amp;[Orting]"/>
    <s v="[Enrollment].[DistTitle].&amp;[Thorp]"/>
    <s v="[Enrollment].[DistTitle].&amp;[Benge]"/>
    <s v="[Enrollment].[DistTitle].&amp;[Carbonado]"/>
    <s v="[Enrollment].[DistTitle].&amp;[Chief Leschi Tribal]"/>
    <s v="[Enrollment].[DistTitle].&amp;[Conway]"/>
    <s v="[Enrollment].[DistTitle].&amp;[Deer Park]"/>
    <s v="[Enrollment].[DistTitle].&amp;[Entiat]"/>
    <s v="[Enrollment].[DistTitle].&amp;[Freeman]"/>
    <s v="[Enrollment].[DistTitle].&amp;[Griffin]"/>
    <s v="[Enrollment].[DistTitle].&amp;[Index]"/>
    <s v="[Enrollment].[DistTitle].&amp;[La Center]"/>
    <s v="[Enrollment].[DistTitle].&amp;[Loon Lake]"/>
    <s v="[Enrollment].[DistTitle].&amp;[McCleary]"/>
    <s v="[Enrollment].[DistTitle].&amp;[Mount Adams]"/>
    <s v="[Enrollment].[DistTitle].&amp;[Nooksack Valley]"/>
    <s v="[Enrollment].[DistTitle].&amp;[Ocean Beach]"/>
    <s v="[Enrollment].[DistTitle].&amp;[Oroville]"/>
    <s v="[Enrollment].[DistTitle].&amp;[Pioneer]"/>
    <s v="[Enrollment].[DistTitle].&amp;[Quillayute Valley]"/>
    <s v="[Enrollment].[DistTitle].&amp;[Riverview]"/>
    <s v="[Enrollment].[DistTitle].&amp;[Sequim]"/>
    <s v="[Enrollment].[DistTitle].&amp;[Southside]"/>
    <s v="[Enrollment].[DistTitle].&amp;[Sultan]"/>
    <s v="[Enrollment].[DistTitle].&amp;[Tenino]"/>
    <s v="[Enrollment].[DistTitle].&amp;[Valley]"/>
    <s v="[Enrollment].[DistTitle].&amp;[Waterville]"/>
    <s v="[Enrollment].[DistTitle].&amp;[Wilson Creek]"/>
    <s v="[Enrollment].[DistTitle].&amp;[Lopez Island]"/>
    <s v="[Enrollment].[DistTitle].&amp;[Wellpinit]"/>
    <s v="[DistrictBySize].[DistrictGroupTitle].&amp;[3,000 to 4,999]"/>
  </metadataStrings>
  <mdxMetadata count="409">
    <mdx n="0" f="v">
      <t c="2" si="1">
        <n x="31"/>
        <n x="2"/>
      </t>
    </mdx>
    <mdx n="0" f="v">
      <t c="2" si="1">
        <n x="31"/>
        <n x="3"/>
      </t>
    </mdx>
    <mdx n="0" f="v">
      <t c="2" si="1">
        <n x="31"/>
        <n x="4"/>
      </t>
    </mdx>
    <mdx n="0" f="v">
      <t c="2" si="1">
        <n x="31"/>
        <n x="5"/>
      </t>
    </mdx>
    <mdx n="0" f="v">
      <t c="2" si="1">
        <n x="31"/>
        <n x="6"/>
      </t>
    </mdx>
    <mdx n="0" f="v">
      <t c="2" si="1">
        <n x="31"/>
        <n x="7"/>
      </t>
    </mdx>
    <mdx n="0" f="v">
      <t c="2" si="1">
        <n x="31"/>
        <n x="8"/>
      </t>
    </mdx>
    <mdx n="0" f="v">
      <t c="2" si="1">
        <n x="31"/>
        <n x="9"/>
      </t>
    </mdx>
    <mdx n="0" f="v">
      <t c="2" si="1">
        <n x="31"/>
        <n x="10"/>
      </t>
    </mdx>
    <mdx n="0" f="v">
      <t c="2" si="1">
        <n x="31"/>
        <n x="11"/>
      </t>
    </mdx>
    <mdx n="0" f="v">
      <t c="2" si="1">
        <n x="31"/>
        <n x="12"/>
      </t>
    </mdx>
    <mdx n="0" f="v">
      <t c="2" si="1">
        <n x="31"/>
        <n x="13"/>
      </t>
    </mdx>
    <mdx n="0" f="v">
      <t c="2" si="1">
        <n x="31"/>
        <n x="14"/>
      </t>
    </mdx>
    <mdx n="0" f="v">
      <t c="2" si="1">
        <n x="31"/>
        <n x="15"/>
      </t>
    </mdx>
    <mdx n="0" f="v">
      <t c="2" si="1">
        <n x="31"/>
        <n x="16"/>
      </t>
    </mdx>
    <mdx n="0" f="v">
      <t c="2" si="1">
        <n x="31"/>
        <n x="17"/>
      </t>
    </mdx>
    <mdx n="0" f="v">
      <t c="2" si="1">
        <n x="31"/>
        <n x="18"/>
      </t>
    </mdx>
    <mdx n="0" f="v">
      <t c="2" si="1">
        <n x="31"/>
        <n x="20"/>
      </t>
    </mdx>
    <mdx n="0" f="v">
      <t c="2" si="1">
        <n x="31"/>
        <n x="19"/>
      </t>
    </mdx>
    <mdx n="0" f="v">
      <t c="2" si="1">
        <n x="31"/>
        <n x="21"/>
      </t>
    </mdx>
    <mdx n="0" f="v">
      <t c="2" si="1">
        <n x="31"/>
        <n x="22"/>
      </t>
    </mdx>
    <mdx n="0" f="v">
      <t c="2" si="1">
        <n x="31"/>
        <n x="23"/>
      </t>
    </mdx>
    <mdx n="0" f="v">
      <t c="2" si="1">
        <n x="31"/>
        <n x="24"/>
      </t>
    </mdx>
    <mdx n="0" f="v">
      <t c="2" si="1">
        <n x="31"/>
        <n x="25"/>
      </t>
    </mdx>
    <mdx n="0" f="v">
      <t c="2" si="1">
        <n x="31"/>
        <n x="26"/>
      </t>
    </mdx>
    <mdx n="0" f="v">
      <t c="2" si="1">
        <n x="31"/>
        <n x="27"/>
      </t>
    </mdx>
    <mdx n="0" f="v">
      <t c="2" si="1">
        <n x="31"/>
        <n x="28"/>
      </t>
    </mdx>
    <mdx n="0" f="v">
      <t c="2" si="1">
        <n x="31"/>
        <n x="29"/>
      </t>
    </mdx>
    <mdx n="0" f="v">
      <t c="2" si="1">
        <n x="31"/>
        <n x="30"/>
      </t>
    </mdx>
    <mdx n="0" f="v">
      <t c="3" si="1">
        <n x="31"/>
        <n x="30"/>
        <n x="32"/>
      </t>
    </mdx>
    <mdx n="0" f="v">
      <t c="2" si="1">
        <n x="31"/>
        <n x="33"/>
      </t>
    </mdx>
    <mdx n="0" f="v">
      <t c="3" si="1">
        <n x="31"/>
        <n x="30"/>
        <n x="34"/>
      </t>
    </mdx>
    <mdx n="0" f="v">
      <t c="3" si="1">
        <n x="31"/>
        <n x="30"/>
        <n x="35"/>
      </t>
    </mdx>
    <mdx n="0" f="v">
      <t c="3" si="1">
        <n x="31"/>
        <n x="30"/>
        <n x="36"/>
      </t>
    </mdx>
    <mdx n="0" f="v">
      <t c="3" si="1">
        <n x="31"/>
        <n x="30"/>
        <n x="37"/>
      </t>
    </mdx>
    <mdx n="0" f="v">
      <t c="3" si="1">
        <n x="31"/>
        <n x="30"/>
        <n x="38"/>
      </t>
    </mdx>
    <mdx n="0" f="v">
      <t c="3" si="1">
        <n x="31"/>
        <n x="30"/>
        <n x="39"/>
      </t>
    </mdx>
    <mdx n="0" f="v">
      <t c="3" si="1">
        <n x="31"/>
        <n x="30"/>
        <n x="40"/>
      </t>
    </mdx>
    <mdx n="0" f="v">
      <t c="3" si="1">
        <n x="31"/>
        <n x="30"/>
        <n x="41"/>
      </t>
    </mdx>
    <mdx n="0" f="v">
      <t c="3" si="1">
        <n x="31"/>
        <n x="30"/>
        <n x="42"/>
      </t>
    </mdx>
    <mdx n="0" f="v">
      <t c="3" si="1">
        <n x="31"/>
        <n x="30"/>
        <n x="43"/>
      </t>
    </mdx>
    <mdx n="0" f="v">
      <t c="3" si="1">
        <n x="31"/>
        <n x="30"/>
        <n x="44"/>
      </t>
    </mdx>
    <mdx n="0" f="v">
      <t c="3" si="1">
        <n x="31"/>
        <n x="30"/>
        <n x="45"/>
      </t>
    </mdx>
    <mdx n="0" f="v">
      <t c="3" si="1">
        <n x="31"/>
        <n x="30"/>
        <n x="46"/>
      </t>
    </mdx>
    <mdx n="0" f="v">
      <t c="3" si="1">
        <n x="31"/>
        <n x="30"/>
        <n x="47"/>
      </t>
    </mdx>
    <mdx n="0" f="v">
      <t c="3" si="1">
        <n x="31"/>
        <n x="30"/>
        <n x="48"/>
      </t>
    </mdx>
    <mdx n="0" f="v">
      <t c="3" si="1">
        <n x="31"/>
        <n x="30"/>
        <n x="49"/>
      </t>
    </mdx>
    <mdx n="0" f="v">
      <t c="3" si="1">
        <n x="31"/>
        <n x="30"/>
        <n x="50"/>
      </t>
    </mdx>
    <mdx n="0" f="v">
      <t c="3" si="1">
        <n x="31"/>
        <n x="30"/>
        <n x="51"/>
      </t>
    </mdx>
    <mdx n="0" f="v">
      <t c="3" si="1">
        <n x="31"/>
        <n x="30"/>
        <n x="52"/>
      </t>
    </mdx>
    <mdx n="0" f="v">
      <t c="3" si="1">
        <n x="31"/>
        <n x="30"/>
        <n x="53"/>
      </t>
    </mdx>
    <mdx n="0" f="v">
      <t c="3" si="1">
        <n x="31"/>
        <n x="30"/>
        <n x="54"/>
      </t>
    </mdx>
    <mdx n="0" f="v">
      <t c="3" si="1">
        <n x="31"/>
        <n x="30"/>
        <n x="55"/>
      </t>
    </mdx>
    <mdx n="0" f="v">
      <t c="3" si="1">
        <n x="31"/>
        <n x="30"/>
        <n x="56"/>
      </t>
    </mdx>
    <mdx n="0" f="v">
      <t c="3" si="1">
        <n x="31"/>
        <n x="30"/>
        <n x="57"/>
      </t>
    </mdx>
    <mdx n="0" f="v">
      <t c="3" si="1">
        <n x="31"/>
        <n x="30"/>
        <n x="58"/>
      </t>
    </mdx>
    <mdx n="0" f="v">
      <t c="3" si="1">
        <n x="31"/>
        <n x="30"/>
        <n x="59"/>
      </t>
    </mdx>
    <mdx n="0" f="v">
      <t c="3" si="1">
        <n x="31"/>
        <n x="30"/>
        <n x="60"/>
      </t>
    </mdx>
    <mdx n="0" f="v">
      <t c="3" si="1">
        <n x="31"/>
        <n x="30"/>
        <n x="61"/>
      </t>
    </mdx>
    <mdx n="0" f="v">
      <t c="3" si="1">
        <n x="31"/>
        <n x="30"/>
        <n x="62"/>
      </t>
    </mdx>
    <mdx n="0" f="v">
      <t c="3" si="1">
        <n x="31"/>
        <n x="30"/>
        <n x="63"/>
      </t>
    </mdx>
    <mdx n="0" f="v">
      <t c="3" si="1">
        <n x="31"/>
        <n x="30"/>
        <n x="64"/>
      </t>
    </mdx>
    <mdx n="0" f="v">
      <t c="3" si="1">
        <n x="31"/>
        <n x="30"/>
        <n x="65"/>
      </t>
    </mdx>
    <mdx n="0" f="v">
      <t c="3" si="1">
        <n x="31"/>
        <n x="30"/>
        <n x="66"/>
      </t>
    </mdx>
    <mdx n="0" f="v">
      <t c="3" si="1">
        <n x="31"/>
        <n x="30"/>
        <n x="67"/>
      </t>
    </mdx>
    <mdx n="0" f="v">
      <t c="3" si="1">
        <n x="31"/>
        <n x="30"/>
        <n x="68"/>
      </t>
    </mdx>
    <mdx n="0" f="v">
      <t c="3" si="1">
        <n x="31"/>
        <n x="30"/>
        <n x="69"/>
      </t>
    </mdx>
    <mdx n="0" f="v">
      <t c="3" si="1">
        <n x="31"/>
        <n x="30"/>
        <n x="70"/>
      </t>
    </mdx>
    <mdx n="0" f="v">
      <t c="3" si="1">
        <n x="31"/>
        <n x="30"/>
        <n x="71"/>
      </t>
    </mdx>
    <mdx n="0" f="v">
      <t c="3" si="1">
        <n x="31"/>
        <n x="30"/>
        <n x="72"/>
      </t>
    </mdx>
    <mdx n="0" f="v">
      <t c="3" si="1">
        <n x="31"/>
        <n x="30"/>
        <n x="73"/>
      </t>
    </mdx>
    <mdx n="0" f="v">
      <t c="3" si="1">
        <n x="31"/>
        <n x="30"/>
        <n x="74"/>
      </t>
    </mdx>
    <mdx n="0" f="v">
      <t c="3" si="1">
        <n x="31"/>
        <n x="30"/>
        <n x="75"/>
      </t>
    </mdx>
    <mdx n="0" f="v">
      <t c="3" si="1">
        <n x="31"/>
        <n x="30"/>
        <n x="76"/>
      </t>
    </mdx>
    <mdx n="0" f="v">
      <t c="3" si="1">
        <n x="31"/>
        <n x="30"/>
        <n x="77"/>
      </t>
    </mdx>
    <mdx n="0" f="v">
      <t c="3" si="1">
        <n x="31"/>
        <n x="30"/>
        <n x="78"/>
      </t>
    </mdx>
    <mdx n="0" f="v">
      <t c="3" si="1">
        <n x="31"/>
        <n x="30"/>
        <n x="79"/>
      </t>
    </mdx>
    <mdx n="0" f="v">
      <t c="3" si="1">
        <n x="31"/>
        <n x="30"/>
        <n x="80"/>
      </t>
    </mdx>
    <mdx n="0" f="v">
      <t c="3" si="1">
        <n x="31"/>
        <n x="30"/>
        <n x="81"/>
      </t>
    </mdx>
    <mdx n="0" f="v">
      <t c="3" si="1">
        <n x="31"/>
        <n x="30"/>
        <n x="82"/>
      </t>
    </mdx>
    <mdx n="0" f="v">
      <t c="3" si="1">
        <n x="31"/>
        <n x="30"/>
        <n x="83"/>
      </t>
    </mdx>
    <mdx n="0" f="v">
      <t c="3" si="1">
        <n x="31"/>
        <n x="30"/>
        <n x="84"/>
      </t>
    </mdx>
    <mdx n="0" f="v">
      <t c="3" si="1">
        <n x="31"/>
        <n x="30"/>
        <n x="85"/>
      </t>
    </mdx>
    <mdx n="0" f="v">
      <t c="3" si="1">
        <n x="31"/>
        <n x="30"/>
        <n x="86"/>
      </t>
    </mdx>
    <mdx n="0" f="v">
      <t c="3" si="1">
        <n x="31"/>
        <n x="30"/>
        <n x="87"/>
      </t>
    </mdx>
    <mdx n="0" f="v">
      <t c="3" si="1">
        <n x="31"/>
        <n x="30"/>
        <n x="88"/>
      </t>
    </mdx>
    <mdx n="0" f="v">
      <t c="3" si="1">
        <n x="31"/>
        <n x="30"/>
        <n x="89"/>
      </t>
    </mdx>
    <mdx n="0" f="v">
      <t c="3" si="1">
        <n x="31"/>
        <n x="30"/>
        <n x="90"/>
      </t>
    </mdx>
    <mdx n="0" f="v">
      <t c="3" si="1">
        <n x="31"/>
        <n x="30"/>
        <n x="91"/>
      </t>
    </mdx>
    <mdx n="0" f="v">
      <t c="3" si="1">
        <n x="31"/>
        <n x="30"/>
        <n x="92"/>
      </t>
    </mdx>
    <mdx n="0" f="v">
      <t c="3" si="1">
        <n x="31"/>
        <n x="30"/>
        <n x="93"/>
      </t>
    </mdx>
    <mdx n="0" f="v">
      <t c="3" si="1">
        <n x="31"/>
        <n x="30"/>
        <n x="94"/>
      </t>
    </mdx>
    <mdx n="0" f="v">
      <t c="3" si="1">
        <n x="31"/>
        <n x="30"/>
        <n x="95"/>
      </t>
    </mdx>
    <mdx n="0" f="v">
      <t c="3" si="1">
        <n x="31"/>
        <n x="30"/>
        <n x="96"/>
      </t>
    </mdx>
    <mdx n="0" f="v">
      <t c="3" si="1">
        <n x="31"/>
        <n x="30"/>
        <n x="97"/>
      </t>
    </mdx>
    <mdx n="0" f="v">
      <t c="3" si="1">
        <n x="31"/>
        <n x="30"/>
        <n x="98"/>
      </t>
    </mdx>
    <mdx n="0" f="v">
      <t c="3" si="1">
        <n x="31"/>
        <n x="30"/>
        <n x="99"/>
      </t>
    </mdx>
    <mdx n="0" f="v">
      <t c="3" si="1">
        <n x="31"/>
        <n x="30"/>
        <n x="100"/>
      </t>
    </mdx>
    <mdx n="0" f="v">
      <t c="3" si="1">
        <n x="31"/>
        <n x="30"/>
        <n x="101"/>
      </t>
    </mdx>
    <mdx n="0" f="v">
      <t c="3" si="1">
        <n x="31"/>
        <n x="30"/>
        <n x="102"/>
      </t>
    </mdx>
    <mdx n="0" f="v">
      <t c="3" si="1">
        <n x="31"/>
        <n x="30"/>
        <n x="103"/>
      </t>
    </mdx>
    <mdx n="0" f="v">
      <t c="3" si="1">
        <n x="31"/>
        <n x="30"/>
        <n x="104"/>
      </t>
    </mdx>
    <mdx n="0" f="v">
      <t c="3" si="1">
        <n x="31"/>
        <n x="30"/>
        <n x="105"/>
      </t>
    </mdx>
    <mdx n="0" f="v">
      <t c="3" si="1">
        <n x="31"/>
        <n x="30"/>
        <n x="106"/>
      </t>
    </mdx>
    <mdx n="0" f="v">
      <t c="3" si="1">
        <n x="31"/>
        <n x="30"/>
        <n x="107"/>
      </t>
    </mdx>
    <mdx n="0" f="v">
      <t c="3" si="1">
        <n x="31"/>
        <n x="30"/>
        <n x="108"/>
      </t>
    </mdx>
    <mdx n="0" f="v">
      <t c="3" si="1">
        <n x="31"/>
        <n x="30"/>
        <n x="109"/>
      </t>
    </mdx>
    <mdx n="0" f="v">
      <t c="3" si="1">
        <n x="31"/>
        <n x="30"/>
        <n x="110"/>
      </t>
    </mdx>
    <mdx n="0" f="v">
      <t c="3" si="1">
        <n x="31"/>
        <n x="30"/>
        <n x="111"/>
      </t>
    </mdx>
    <mdx n="0" f="v">
      <t c="3" si="1">
        <n x="31"/>
        <n x="30"/>
        <n x="112"/>
      </t>
    </mdx>
    <mdx n="0" f="v">
      <t c="3" si="1">
        <n x="31"/>
        <n x="30"/>
        <n x="113"/>
      </t>
    </mdx>
    <mdx n="0" f="v">
      <t c="3" si="1">
        <n x="31"/>
        <n x="30"/>
        <n x="114"/>
      </t>
    </mdx>
    <mdx n="0" f="v">
      <t c="3" si="1">
        <n x="31"/>
        <n x="30"/>
        <n x="115"/>
      </t>
    </mdx>
    <mdx n="0" f="v">
      <t c="3" si="1">
        <n x="31"/>
        <n x="30"/>
        <n x="116"/>
      </t>
    </mdx>
    <mdx n="0" f="v">
      <t c="3" si="1">
        <n x="31"/>
        <n x="30"/>
        <n x="117"/>
      </t>
    </mdx>
    <mdx n="0" f="v">
      <t c="3" si="1">
        <n x="31"/>
        <n x="30"/>
        <n x="118"/>
      </t>
    </mdx>
    <mdx n="0" f="v">
      <t c="3" si="1">
        <n x="31"/>
        <n x="30"/>
        <n x="119"/>
      </t>
    </mdx>
    <mdx n="0" f="v">
      <t c="3" si="1">
        <n x="31"/>
        <n x="30"/>
        <n x="120"/>
      </t>
    </mdx>
    <mdx n="0" f="v">
      <t c="3" si="1">
        <n x="31"/>
        <n x="30"/>
        <n x="121"/>
      </t>
    </mdx>
    <mdx n="0" f="v">
      <t c="3" si="1">
        <n x="31"/>
        <n x="30"/>
        <n x="122"/>
      </t>
    </mdx>
    <mdx n="0" f="v">
      <t c="3" si="1">
        <n x="31"/>
        <n x="30"/>
        <n x="123"/>
      </t>
    </mdx>
    <mdx n="0" f="v">
      <t c="3" si="1">
        <n x="31"/>
        <n x="30"/>
        <n x="124"/>
      </t>
    </mdx>
    <mdx n="0" f="v">
      <t c="3" si="1">
        <n x="31"/>
        <n x="30"/>
        <n x="125"/>
      </t>
    </mdx>
    <mdx n="0" f="v">
      <t c="3" si="1">
        <n x="31"/>
        <n x="30"/>
        <n x="126"/>
      </t>
    </mdx>
    <mdx n="0" f="v">
      <t c="3" si="1">
        <n x="31"/>
        <n x="30"/>
        <n x="127"/>
      </t>
    </mdx>
    <mdx n="0" f="v">
      <t c="3" si="1">
        <n x="31"/>
        <n x="30"/>
        <n x="128"/>
      </t>
    </mdx>
    <mdx n="0" f="v">
      <t c="3" si="1">
        <n x="31"/>
        <n x="30"/>
        <n x="129"/>
      </t>
    </mdx>
    <mdx n="0" f="v">
      <t c="3" si="1">
        <n x="31"/>
        <n x="30"/>
        <n x="130"/>
      </t>
    </mdx>
    <mdx n="0" f="v">
      <t c="3" si="1">
        <n x="31"/>
        <n x="30"/>
        <n x="131"/>
      </t>
    </mdx>
    <mdx n="0" f="v">
      <t c="3" si="1">
        <n x="31"/>
        <n x="30"/>
        <n x="132"/>
      </t>
    </mdx>
    <mdx n="0" f="v">
      <t c="3" si="1">
        <n x="31"/>
        <n x="30"/>
        <n x="133"/>
      </t>
    </mdx>
    <mdx n="0" f="v">
      <t c="3" si="1">
        <n x="31"/>
        <n x="30"/>
        <n x="134"/>
      </t>
    </mdx>
    <mdx n="0" f="v">
      <t c="3" si="1">
        <n x="31"/>
        <n x="30"/>
        <n x="135"/>
      </t>
    </mdx>
    <mdx n="0" f="v">
      <t c="3" si="1">
        <n x="31"/>
        <n x="30"/>
        <n x="136"/>
      </t>
    </mdx>
    <mdx n="0" f="v">
      <t c="3" si="1">
        <n x="31"/>
        <n x="30"/>
        <n x="137"/>
      </t>
    </mdx>
    <mdx n="0" f="v">
      <t c="3" si="1">
        <n x="31"/>
        <n x="30"/>
        <n x="138"/>
      </t>
    </mdx>
    <mdx n="0" f="v">
      <t c="3" si="1">
        <n x="31"/>
        <n x="30"/>
        <n x="139"/>
      </t>
    </mdx>
    <mdx n="0" f="v">
      <t c="3" si="1">
        <n x="31"/>
        <n x="30"/>
        <n x="140"/>
      </t>
    </mdx>
    <mdx n="0" f="v">
      <t c="3" si="1">
        <n x="31"/>
        <n x="30"/>
        <n x="141"/>
      </t>
    </mdx>
    <mdx n="0" f="v">
      <t c="3" si="1">
        <n x="31"/>
        <n x="30"/>
        <n x="142"/>
      </t>
    </mdx>
    <mdx n="0" f="v">
      <t c="3" si="1">
        <n x="31"/>
        <n x="30"/>
        <n x="143"/>
      </t>
    </mdx>
    <mdx n="0" f="v">
      <t c="3" si="1">
        <n x="31"/>
        <n x="30"/>
        <n x="144"/>
      </t>
    </mdx>
    <mdx n="0" f="v">
      <t c="3" si="1">
        <n x="31"/>
        <n x="30"/>
        <n x="145"/>
      </t>
    </mdx>
    <mdx n="0" f="v">
      <t c="3" si="1">
        <n x="31"/>
        <n x="30"/>
        <n x="146"/>
      </t>
    </mdx>
    <mdx n="0" f="v">
      <t c="3" si="1">
        <n x="31"/>
        <n x="30"/>
        <n x="147"/>
      </t>
    </mdx>
    <mdx n="0" f="v">
      <t c="3" si="1">
        <n x="31"/>
        <n x="30"/>
        <n x="148"/>
      </t>
    </mdx>
    <mdx n="0" f="v">
      <t c="3" si="1">
        <n x="31"/>
        <n x="30"/>
        <n x="149"/>
      </t>
    </mdx>
    <mdx n="0" f="v">
      <t c="3" si="1">
        <n x="31"/>
        <n x="30"/>
        <n x="150"/>
      </t>
    </mdx>
    <mdx n="0" f="v">
      <t c="3" si="1">
        <n x="31"/>
        <n x="30"/>
        <n x="151"/>
      </t>
    </mdx>
    <mdx n="0" f="v">
      <t c="3" si="1">
        <n x="31"/>
        <n x="30"/>
        <n x="152"/>
      </t>
    </mdx>
    <mdx n="0" f="v">
      <t c="3" si="1">
        <n x="31"/>
        <n x="30"/>
        <n x="153"/>
      </t>
    </mdx>
    <mdx n="0" f="v">
      <t c="3" si="1">
        <n x="31"/>
        <n x="30"/>
        <n x="154"/>
      </t>
    </mdx>
    <mdx n="0" f="v">
      <t c="3" si="1">
        <n x="31"/>
        <n x="30"/>
        <n x="155"/>
      </t>
    </mdx>
    <mdx n="0" f="v">
      <t c="3" si="1">
        <n x="31"/>
        <n x="30"/>
        <n x="156"/>
      </t>
    </mdx>
    <mdx n="0" f="v">
      <t c="3" si="1">
        <n x="31"/>
        <n x="30"/>
        <n x="157"/>
      </t>
    </mdx>
    <mdx n="0" f="v">
      <t c="3" si="1">
        <n x="31"/>
        <n x="30"/>
        <n x="158"/>
      </t>
    </mdx>
    <mdx n="0" f="v">
      <t c="3" si="1">
        <n x="31"/>
        <n x="30"/>
        <n x="159"/>
      </t>
    </mdx>
    <mdx n="0" f="v">
      <t c="3" si="1">
        <n x="31"/>
        <n x="30"/>
        <n x="160"/>
      </t>
    </mdx>
    <mdx n="0" f="v">
      <t c="3" si="1">
        <n x="31"/>
        <n x="30"/>
        <n x="161"/>
      </t>
    </mdx>
    <mdx n="0" f="v">
      <t c="3" si="1">
        <n x="31"/>
        <n x="30"/>
        <n x="162"/>
      </t>
    </mdx>
    <mdx n="0" f="v">
      <t c="3" si="1">
        <n x="31"/>
        <n x="30"/>
        <n x="163"/>
      </t>
    </mdx>
    <mdx n="0" f="v">
      <t c="3" si="1">
        <n x="31"/>
        <n x="30"/>
        <n x="164"/>
      </t>
    </mdx>
    <mdx n="0" f="v">
      <t c="3" si="1">
        <n x="31"/>
        <n x="30"/>
        <n x="165"/>
      </t>
    </mdx>
    <mdx n="0" f="v">
      <t c="3" si="1">
        <n x="31"/>
        <n x="30"/>
        <n x="166"/>
      </t>
    </mdx>
    <mdx n="0" f="v">
      <t c="3" si="1">
        <n x="31"/>
        <n x="30"/>
        <n x="167"/>
      </t>
    </mdx>
    <mdx n="0" f="v">
      <t c="3" si="1">
        <n x="31"/>
        <n x="30"/>
        <n x="168"/>
      </t>
    </mdx>
    <mdx n="0" f="v">
      <t c="3" si="1">
        <n x="31"/>
        <n x="30"/>
        <n x="169"/>
      </t>
    </mdx>
    <mdx n="0" f="v">
      <t c="3" si="1">
        <n x="31"/>
        <n x="30"/>
        <n x="170"/>
      </t>
    </mdx>
    <mdx n="0" f="v">
      <t c="3" si="1">
        <n x="31"/>
        <n x="30"/>
        <n x="171"/>
      </t>
    </mdx>
    <mdx n="0" f="v">
      <t c="3" si="1">
        <n x="31"/>
        <n x="30"/>
        <n x="172"/>
      </t>
    </mdx>
    <mdx n="0" f="v">
      <t c="3" si="1">
        <n x="31"/>
        <n x="30"/>
        <n x="173"/>
      </t>
    </mdx>
    <mdx n="0" f="v">
      <t c="3" si="1">
        <n x="31"/>
        <n x="30"/>
        <n x="174"/>
      </t>
    </mdx>
    <mdx n="0" f="v">
      <t c="3" si="1">
        <n x="31"/>
        <n x="30"/>
        <n x="175"/>
      </t>
    </mdx>
    <mdx n="0" f="v">
      <t c="3" si="1">
        <n x="31"/>
        <n x="30"/>
        <n x="176"/>
      </t>
    </mdx>
    <mdx n="0" f="v">
      <t c="3" si="1">
        <n x="31"/>
        <n x="30"/>
        <n x="177"/>
      </t>
    </mdx>
    <mdx n="0" f="v">
      <t c="3" si="1">
        <n x="31"/>
        <n x="30"/>
        <n x="178"/>
      </t>
    </mdx>
    <mdx n="0" f="v">
      <t c="3" si="1">
        <n x="31"/>
        <n x="30"/>
        <n x="179"/>
      </t>
    </mdx>
    <mdx n="0" f="v">
      <t c="3" si="1">
        <n x="31"/>
        <n x="30"/>
        <n x="180"/>
      </t>
    </mdx>
    <mdx n="0" f="v">
      <t c="3" si="1">
        <n x="31"/>
        <n x="30"/>
        <n x="181"/>
      </t>
    </mdx>
    <mdx n="0" f="v">
      <t c="3" si="1">
        <n x="31"/>
        <n x="30"/>
        <n x="182"/>
      </t>
    </mdx>
    <mdx n="0" f="v">
      <t c="3" si="1">
        <n x="31"/>
        <n x="30"/>
        <n x="183"/>
      </t>
    </mdx>
    <mdx n="0" f="v">
      <t c="3" si="1">
        <n x="31"/>
        <n x="30"/>
        <n x="184"/>
      </t>
    </mdx>
    <mdx n="0" f="v">
      <t c="3" si="1">
        <n x="31"/>
        <n x="30"/>
        <n x="185"/>
      </t>
    </mdx>
    <mdx n="0" f="v">
      <t c="3" si="1">
        <n x="31"/>
        <n x="30"/>
        <n x="186"/>
      </t>
    </mdx>
    <mdx n="0" f="v">
      <t c="3" si="1">
        <n x="31"/>
        <n x="30"/>
        <n x="187"/>
      </t>
    </mdx>
    <mdx n="0" f="v">
      <t c="3" si="1">
        <n x="31"/>
        <n x="30"/>
        <n x="188"/>
      </t>
    </mdx>
    <mdx n="0" f="v">
      <t c="3" si="1">
        <n x="31"/>
        <n x="30"/>
        <n x="189"/>
      </t>
    </mdx>
    <mdx n="0" f="v">
      <t c="3" si="1">
        <n x="31"/>
        <n x="30"/>
        <n x="190"/>
      </t>
    </mdx>
    <mdx n="0" f="v">
      <t c="3" si="1">
        <n x="31"/>
        <n x="30"/>
        <n x="191"/>
      </t>
    </mdx>
    <mdx n="0" f="v">
      <t c="3" si="1">
        <n x="31"/>
        <n x="30"/>
        <n x="192"/>
      </t>
    </mdx>
    <mdx n="0" f="v">
      <t c="3" si="1">
        <n x="31"/>
        <n x="30"/>
        <n x="193"/>
      </t>
    </mdx>
    <mdx n="0" f="v">
      <t c="3" si="1">
        <n x="31"/>
        <n x="30"/>
        <n x="194"/>
      </t>
    </mdx>
    <mdx n="0" f="v">
      <t c="3" si="1">
        <n x="31"/>
        <n x="30"/>
        <n x="195"/>
      </t>
    </mdx>
    <mdx n="0" f="v">
      <t c="3" si="1">
        <n x="31"/>
        <n x="30"/>
        <n x="196"/>
      </t>
    </mdx>
    <mdx n="0" f="v">
      <t c="3" si="1">
        <n x="31"/>
        <n x="30"/>
        <n x="197"/>
      </t>
    </mdx>
    <mdx n="0" f="v">
      <t c="3" si="1">
        <n x="31"/>
        <n x="30"/>
        <n x="198"/>
      </t>
    </mdx>
    <mdx n="0" f="v">
      <t c="3" si="1">
        <n x="31"/>
        <n x="30"/>
        <n x="199"/>
      </t>
    </mdx>
    <mdx n="0" f="v">
      <t c="3" si="1">
        <n x="31"/>
        <n x="30"/>
        <n x="200"/>
      </t>
    </mdx>
    <mdx n="0" f="v">
      <t c="3" si="1">
        <n x="31"/>
        <n x="30"/>
        <n x="201"/>
      </t>
    </mdx>
    <mdx n="0" f="v">
      <t c="3" si="1">
        <n x="31"/>
        <n x="30"/>
        <n x="202"/>
      </t>
    </mdx>
    <mdx n="0" f="v">
      <t c="3" si="1">
        <n x="31"/>
        <n x="30"/>
        <n x="203"/>
      </t>
    </mdx>
    <mdx n="0" f="v">
      <t c="3" si="1">
        <n x="31"/>
        <n x="30"/>
        <n x="204"/>
      </t>
    </mdx>
    <mdx n="0" f="v">
      <t c="3" si="1">
        <n x="31"/>
        <n x="30"/>
        <n x="205"/>
      </t>
    </mdx>
    <mdx n="0" f="v">
      <t c="3" si="1">
        <n x="31"/>
        <n x="30"/>
        <n x="206"/>
      </t>
    </mdx>
    <mdx n="0" f="v">
      <t c="3" si="1">
        <n x="31"/>
        <n x="30"/>
        <n x="207"/>
      </t>
    </mdx>
    <mdx n="0" f="v">
      <t c="3" si="1">
        <n x="31"/>
        <n x="30"/>
        <n x="208"/>
      </t>
    </mdx>
    <mdx n="0" f="v">
      <t c="3" si="1">
        <n x="31"/>
        <n x="30"/>
        <n x="209"/>
      </t>
    </mdx>
    <mdx n="0" f="v">
      <t c="3" si="1">
        <n x="31"/>
        <n x="30"/>
        <n x="210"/>
      </t>
    </mdx>
    <mdx n="0" f="v">
      <t c="3" si="1">
        <n x="31"/>
        <n x="30"/>
        <n x="211"/>
      </t>
    </mdx>
    <mdx n="0" f="v">
      <t c="3" si="1">
        <n x="31"/>
        <n x="30"/>
        <n x="212"/>
      </t>
    </mdx>
    <mdx n="0" f="v">
      <t c="3" si="1">
        <n x="31"/>
        <n x="30"/>
        <n x="213"/>
      </t>
    </mdx>
    <mdx n="0" f="v">
      <t c="3" si="1">
        <n x="31"/>
        <n x="30"/>
        <n x="214"/>
      </t>
    </mdx>
    <mdx n="0" f="v">
      <t c="3" si="1">
        <n x="31"/>
        <n x="30"/>
        <n x="215"/>
      </t>
    </mdx>
    <mdx n="0" f="v">
      <t c="3" si="1">
        <n x="31"/>
        <n x="30"/>
        <n x="216"/>
      </t>
    </mdx>
    <mdx n="0" f="v">
      <t c="3" si="1">
        <n x="31"/>
        <n x="30"/>
        <n x="217"/>
      </t>
    </mdx>
    <mdx n="0" f="v">
      <t c="3" si="1">
        <n x="31"/>
        <n x="30"/>
        <n x="218"/>
      </t>
    </mdx>
    <mdx n="0" f="v">
      <t c="3" si="1">
        <n x="31"/>
        <n x="30"/>
        <n x="219"/>
      </t>
    </mdx>
    <mdx n="0" f="v">
      <t c="3" si="1">
        <n x="31"/>
        <n x="30"/>
        <n x="220"/>
      </t>
    </mdx>
    <mdx n="0" f="v">
      <t c="3" si="1">
        <n x="31"/>
        <n x="30"/>
        <n x="221"/>
      </t>
    </mdx>
    <mdx n="0" f="v">
      <t c="3" si="1">
        <n x="31"/>
        <n x="30"/>
        <n x="222"/>
      </t>
    </mdx>
    <mdx n="0" f="v">
      <t c="3" si="1">
        <n x="31"/>
        <n x="30"/>
        <n x="223"/>
      </t>
    </mdx>
    <mdx n="0" f="v">
      <t c="3" si="1">
        <n x="31"/>
        <n x="30"/>
        <n x="224"/>
      </t>
    </mdx>
    <mdx n="0" f="v">
      <t c="3" si="1">
        <n x="31"/>
        <n x="30"/>
        <n x="225"/>
      </t>
    </mdx>
    <mdx n="0" f="v">
      <t c="3" si="1">
        <n x="31"/>
        <n x="30"/>
        <n x="226"/>
      </t>
    </mdx>
    <mdx n="0" f="v">
      <t c="3" si="1">
        <n x="31"/>
        <n x="30"/>
        <n x="227"/>
      </t>
    </mdx>
    <mdx n="0" f="v">
      <t c="3" si="1">
        <n x="31"/>
        <n x="30"/>
        <n x="228"/>
      </t>
    </mdx>
    <mdx n="0" f="v">
      <t c="3" si="1">
        <n x="31"/>
        <n x="30"/>
        <n x="229"/>
      </t>
    </mdx>
    <mdx n="0" f="v">
      <t c="3" si="1">
        <n x="31"/>
        <n x="30"/>
        <n x="230"/>
      </t>
    </mdx>
    <mdx n="0" f="v">
      <t c="3" si="1">
        <n x="31"/>
        <n x="30"/>
        <n x="231"/>
      </t>
    </mdx>
    <mdx n="0" f="v">
      <t c="3" si="1">
        <n x="31"/>
        <n x="30"/>
        <n x="232"/>
      </t>
    </mdx>
    <mdx n="0" f="v">
      <t c="3" si="1">
        <n x="31"/>
        <n x="30"/>
        <n x="233"/>
      </t>
    </mdx>
    <mdx n="0" f="v">
      <t c="3" si="1">
        <n x="31"/>
        <n x="30"/>
        <n x="234"/>
      </t>
    </mdx>
    <mdx n="0" f="v">
      <t c="3" si="1">
        <n x="31"/>
        <n x="30"/>
        <n x="235"/>
      </t>
    </mdx>
    <mdx n="0" f="v">
      <t c="3" si="1">
        <n x="31"/>
        <n x="30"/>
        <n x="236"/>
      </t>
    </mdx>
    <mdx n="0" f="v">
      <t c="3" si="1">
        <n x="31"/>
        <n x="30"/>
        <n x="237"/>
      </t>
    </mdx>
    <mdx n="0" f="v">
      <t c="3" si="1">
        <n x="31"/>
        <n x="30"/>
        <n x="238"/>
      </t>
    </mdx>
    <mdx n="0" f="v">
      <t c="3" si="1">
        <n x="31"/>
        <n x="30"/>
        <n x="239"/>
      </t>
    </mdx>
    <mdx n="0" f="v">
      <t c="3" si="1">
        <n x="31"/>
        <n x="30"/>
        <n x="240"/>
      </t>
    </mdx>
    <mdx n="0" f="v">
      <t c="3" si="1">
        <n x="31"/>
        <n x="30"/>
        <n x="241"/>
      </t>
    </mdx>
    <mdx n="0" f="v">
      <t c="3" si="1">
        <n x="31"/>
        <n x="30"/>
        <n x="242"/>
      </t>
    </mdx>
    <mdx n="0" f="v">
      <t c="3" si="1">
        <n x="31"/>
        <n x="30"/>
        <n x="243"/>
      </t>
    </mdx>
    <mdx n="0" f="v">
      <t c="3" si="1">
        <n x="31"/>
        <n x="30"/>
        <n x="244"/>
      </t>
    </mdx>
    <mdx n="0" f="v">
      <t c="3" si="1">
        <n x="31"/>
        <n x="30"/>
        <n x="245"/>
      </t>
    </mdx>
    <mdx n="0" f="v">
      <t c="3" si="1">
        <n x="31"/>
        <n x="30"/>
        <n x="246"/>
      </t>
    </mdx>
    <mdx n="0" f="v">
      <t c="3" si="1">
        <n x="31"/>
        <n x="30"/>
        <n x="247"/>
      </t>
    </mdx>
    <mdx n="0" f="v">
      <t c="3" si="1">
        <n x="31"/>
        <n x="30"/>
        <n x="248"/>
      </t>
    </mdx>
    <mdx n="0" f="v">
      <t c="3" si="1">
        <n x="31"/>
        <n x="30"/>
        <n x="249"/>
      </t>
    </mdx>
    <mdx n="0" f="v">
      <t c="3" si="1">
        <n x="31"/>
        <n x="30"/>
        <n x="250"/>
      </t>
    </mdx>
    <mdx n="0" f="v">
      <t c="3" si="1">
        <n x="31"/>
        <n x="30"/>
        <n x="251"/>
      </t>
    </mdx>
    <mdx n="0" f="v">
      <t c="3" si="1">
        <n x="31"/>
        <n x="30"/>
        <n x="252"/>
      </t>
    </mdx>
    <mdx n="0" f="v">
      <t c="3" si="1">
        <n x="31"/>
        <n x="30"/>
        <n x="253"/>
      </t>
    </mdx>
    <mdx n="0" f="v">
      <t c="3" si="1">
        <n x="31"/>
        <n x="30"/>
        <n x="254"/>
      </t>
    </mdx>
    <mdx n="0" f="v">
      <t c="3" si="1">
        <n x="31"/>
        <n x="30"/>
        <n x="255"/>
      </t>
    </mdx>
    <mdx n="0" f="v">
      <t c="3" si="1">
        <n x="31"/>
        <n x="30"/>
        <n x="256"/>
      </t>
    </mdx>
    <mdx n="0" f="v">
      <t c="3" si="1">
        <n x="31"/>
        <n x="30"/>
        <n x="257"/>
      </t>
    </mdx>
    <mdx n="0" f="v">
      <t c="3" si="1">
        <n x="31"/>
        <n x="30"/>
        <n x="258"/>
      </t>
    </mdx>
    <mdx n="0" f="v">
      <t c="3" si="1">
        <n x="31"/>
        <n x="30"/>
        <n x="259"/>
      </t>
    </mdx>
    <mdx n="0" f="v">
      <t c="3" si="1">
        <n x="31"/>
        <n x="30"/>
        <n x="260"/>
      </t>
    </mdx>
    <mdx n="0" f="v">
      <t c="3" si="1">
        <n x="31"/>
        <n x="30"/>
        <n x="261"/>
      </t>
    </mdx>
    <mdx n="0" f="v">
      <t c="3" si="1">
        <n x="31"/>
        <n x="30"/>
        <n x="262"/>
      </t>
    </mdx>
    <mdx n="0" f="v">
      <t c="3" si="1">
        <n x="31"/>
        <n x="30"/>
        <n x="263"/>
      </t>
    </mdx>
    <mdx n="0" f="v">
      <t c="3" si="1">
        <n x="31"/>
        <n x="30"/>
        <n x="264"/>
      </t>
    </mdx>
    <mdx n="0" f="v">
      <t c="3" si="1">
        <n x="31"/>
        <n x="30"/>
        <n x="265"/>
      </t>
    </mdx>
    <mdx n="0" f="v">
      <t c="3" si="1">
        <n x="31"/>
        <n x="30"/>
        <n x="266"/>
      </t>
    </mdx>
    <mdx n="0" f="v">
      <t c="3" si="1">
        <n x="31"/>
        <n x="30"/>
        <n x="267"/>
      </t>
    </mdx>
    <mdx n="0" f="v">
      <t c="3" si="1">
        <n x="31"/>
        <n x="30"/>
        <n x="268"/>
      </t>
    </mdx>
    <mdx n="0" f="v">
      <t c="3" si="1">
        <n x="31"/>
        <n x="30"/>
        <n x="269"/>
      </t>
    </mdx>
    <mdx n="0" f="v">
      <t c="3" si="1">
        <n x="31"/>
        <n x="30"/>
        <n x="270"/>
      </t>
    </mdx>
    <mdx n="0" f="v">
      <t c="3" si="1">
        <n x="31"/>
        <n x="30"/>
        <n x="271"/>
      </t>
    </mdx>
    <mdx n="0" f="v">
      <t c="3" si="1">
        <n x="31"/>
        <n x="30"/>
        <n x="272"/>
      </t>
    </mdx>
    <mdx n="0" f="v">
      <t c="3" si="1">
        <n x="31"/>
        <n x="30"/>
        <n x="273"/>
      </t>
    </mdx>
    <mdx n="0" f="v">
      <t c="3" si="1">
        <n x="31"/>
        <n x="30"/>
        <n x="274"/>
      </t>
    </mdx>
    <mdx n="0" f="v">
      <t c="3" si="1">
        <n x="31"/>
        <n x="30"/>
        <n x="275"/>
      </t>
    </mdx>
    <mdx n="0" f="v">
      <t c="3" si="1">
        <n x="31"/>
        <n x="30"/>
        <n x="276"/>
      </t>
    </mdx>
    <mdx n="0" f="v">
      <t c="3" si="1">
        <n x="31"/>
        <n x="30"/>
        <n x="277"/>
      </t>
    </mdx>
    <mdx n="0" f="v">
      <t c="3" si="1">
        <n x="31"/>
        <n x="30"/>
        <n x="278"/>
      </t>
    </mdx>
    <mdx n="0" f="v">
      <t c="3" si="1">
        <n x="31"/>
        <n x="30"/>
        <n x="279"/>
      </t>
    </mdx>
    <mdx n="0" f="v">
      <t c="3" si="1">
        <n x="31"/>
        <n x="30"/>
        <n x="280"/>
      </t>
    </mdx>
    <mdx n="0" f="v">
      <t c="3" si="1">
        <n x="31"/>
        <n x="30"/>
        <n x="281"/>
      </t>
    </mdx>
    <mdx n="0" f="v">
      <t c="3" si="1">
        <n x="31"/>
        <n x="30"/>
        <n x="282"/>
      </t>
    </mdx>
    <mdx n="0" f="v">
      <t c="3" si="1">
        <n x="31"/>
        <n x="30"/>
        <n x="283"/>
      </t>
    </mdx>
    <mdx n="0" f="v">
      <t c="3" si="1">
        <n x="31"/>
        <n x="30"/>
        <n x="284"/>
      </t>
    </mdx>
    <mdx n="0" f="v">
      <t c="3" si="1">
        <n x="31"/>
        <n x="30"/>
        <n x="285"/>
      </t>
    </mdx>
    <mdx n="0" f="v">
      <t c="3" si="1">
        <n x="31"/>
        <n x="30"/>
        <n x="286"/>
      </t>
    </mdx>
    <mdx n="0" f="v">
      <t c="3" si="1">
        <n x="31"/>
        <n x="30"/>
        <n x="287"/>
      </t>
    </mdx>
    <mdx n="0" f="v">
      <t c="3" si="1">
        <n x="31"/>
        <n x="30"/>
        <n x="288"/>
      </t>
    </mdx>
    <mdx n="0" f="v">
      <t c="3" si="1">
        <n x="31"/>
        <n x="30"/>
        <n x="289"/>
      </t>
    </mdx>
    <mdx n="0" f="v">
      <t c="3" si="1">
        <n x="31"/>
        <n x="30"/>
        <n x="290"/>
      </t>
    </mdx>
    <mdx n="0" f="v">
      <t c="3" si="1">
        <n x="31"/>
        <n x="30"/>
        <n x="291"/>
      </t>
    </mdx>
    <mdx n="0" f="v">
      <t c="3" si="1">
        <n x="31"/>
        <n x="30"/>
        <n x="292"/>
      </t>
    </mdx>
    <mdx n="0" f="v">
      <t c="3" si="1">
        <n x="31"/>
        <n x="30"/>
        <n x="293"/>
      </t>
    </mdx>
    <mdx n="0" f="v">
      <t c="3" si="1">
        <n x="31"/>
        <n x="30"/>
        <n x="294"/>
      </t>
    </mdx>
    <mdx n="0" f="v">
      <t c="3" si="1">
        <n x="31"/>
        <n x="30"/>
        <n x="295"/>
      </t>
    </mdx>
    <mdx n="0" f="v">
      <t c="3" si="1">
        <n x="31"/>
        <n x="30"/>
        <n x="296"/>
      </t>
    </mdx>
    <mdx n="0" f="v">
      <t c="3" si="1">
        <n x="31"/>
        <n x="30"/>
        <n x="297"/>
      </t>
    </mdx>
    <mdx n="0" f="v">
      <t c="3" si="1">
        <n x="31"/>
        <n x="30"/>
        <n x="298"/>
      </t>
    </mdx>
    <mdx n="0" f="v">
      <t c="3" si="1">
        <n x="31"/>
        <n x="30"/>
        <n x="299"/>
      </t>
    </mdx>
    <mdx n="0" f="v">
      <t c="3" si="1">
        <n x="31"/>
        <n x="30"/>
        <n x="300"/>
      </t>
    </mdx>
    <mdx n="0" f="v">
      <t c="3" si="1">
        <n x="31"/>
        <n x="30"/>
        <n x="301"/>
      </t>
    </mdx>
    <mdx n="0" f="v">
      <t c="3" si="1">
        <n x="31"/>
        <n x="30"/>
        <n x="302"/>
      </t>
    </mdx>
    <mdx n="0" f="v">
      <t c="3" si="1">
        <n x="31"/>
        <n x="30"/>
        <n x="303"/>
      </t>
    </mdx>
    <mdx n="0" f="v">
      <t c="3" si="1">
        <n x="31"/>
        <n x="30"/>
        <n x="304"/>
      </t>
    </mdx>
    <mdx n="0" f="v">
      <t c="3" si="1">
        <n x="31"/>
        <n x="30"/>
        <n x="305"/>
      </t>
    </mdx>
    <mdx n="0" f="v">
      <t c="3" si="1">
        <n x="31"/>
        <n x="30"/>
        <n x="306"/>
      </t>
    </mdx>
    <mdx n="0" f="v">
      <t c="3" si="1">
        <n x="31"/>
        <n x="30"/>
        <n x="307"/>
      </t>
    </mdx>
    <mdx n="0" f="v">
      <t c="3" si="1">
        <n x="31"/>
        <n x="30"/>
        <n x="308"/>
      </t>
    </mdx>
    <mdx n="0" f="v">
      <t c="3" si="1">
        <n x="31"/>
        <n x="30"/>
        <n x="309"/>
      </t>
    </mdx>
    <mdx n="0" f="v">
      <t c="3" si="1">
        <n x="31"/>
        <n x="30"/>
        <n x="310"/>
      </t>
    </mdx>
    <mdx n="0" f="v">
      <t c="3" si="1">
        <n x="31"/>
        <n x="30"/>
        <n x="311"/>
      </t>
    </mdx>
    <mdx n="0" f="v">
      <t c="3" si="1">
        <n x="31"/>
        <n x="30"/>
        <n x="312"/>
      </t>
    </mdx>
    <mdx n="0" f="v">
      <t c="3" si="1">
        <n x="31"/>
        <n x="30"/>
        <n x="313"/>
      </t>
    </mdx>
    <mdx n="0" f="v">
      <t c="3" si="1">
        <n x="31"/>
        <n x="30"/>
        <n x="314"/>
      </t>
    </mdx>
    <mdx n="0" f="v">
      <t c="3" si="1">
        <n x="31"/>
        <n x="30"/>
        <n x="315"/>
      </t>
    </mdx>
    <mdx n="0" f="v">
      <t c="3" si="1">
        <n x="31"/>
        <n x="30"/>
        <n x="316"/>
      </t>
    </mdx>
    <mdx n="0" f="v">
      <t c="3" si="1">
        <n x="31"/>
        <n x="30"/>
        <n x="317"/>
      </t>
    </mdx>
    <mdx n="0" f="v">
      <t c="3" si="1">
        <n x="31"/>
        <n x="30"/>
        <n x="318"/>
      </t>
    </mdx>
    <mdx n="0" f="v">
      <t c="3" si="1">
        <n x="31"/>
        <n x="30"/>
        <n x="319"/>
      </t>
    </mdx>
    <mdx n="0" f="v">
      <t c="3" si="1">
        <n x="31"/>
        <n x="30"/>
        <n x="320"/>
      </t>
    </mdx>
    <mdx n="0" f="v">
      <t c="3" si="1">
        <n x="31"/>
        <n x="30"/>
        <n x="321"/>
      </t>
    </mdx>
    <mdx n="0" f="v">
      <t c="3" si="1">
        <n x="31"/>
        <n x="30"/>
        <n x="322"/>
      </t>
    </mdx>
    <mdx n="0" f="v">
      <t c="3" si="1">
        <n x="31"/>
        <n x="30"/>
        <n x="323"/>
      </t>
    </mdx>
    <mdx n="0" f="v">
      <t c="3" si="1">
        <n x="31"/>
        <n x="30"/>
        <n x="324"/>
      </t>
    </mdx>
    <mdx n="0" f="v">
      <t c="3" si="1">
        <n x="31"/>
        <n x="30"/>
        <n x="325"/>
      </t>
    </mdx>
    <mdx n="0" f="v">
      <t c="3" si="1">
        <n x="31"/>
        <n x="30"/>
        <n x="326"/>
      </t>
    </mdx>
    <mdx n="0" f="v">
      <t c="3" si="1">
        <n x="31"/>
        <n x="30"/>
        <n x="327"/>
      </t>
    </mdx>
    <mdx n="0" f="v">
      <t c="3" si="1">
        <n x="31"/>
        <n x="30"/>
        <n x="328"/>
      </t>
    </mdx>
    <mdx n="0" f="v">
      <t c="3" si="1">
        <n x="31"/>
        <n x="30"/>
        <n x="329"/>
      </t>
    </mdx>
    <mdx n="0" f="v">
      <t c="3" si="1">
        <n x="31"/>
        <n x="30"/>
        <n x="330"/>
      </t>
    </mdx>
    <mdx n="0" f="v">
      <t c="3" si="1">
        <n x="31"/>
        <n x="30"/>
        <n x="331"/>
      </t>
    </mdx>
    <mdx n="0" f="v">
      <t c="3" si="1">
        <n x="31"/>
        <n x="30"/>
        <n x="332"/>
      </t>
    </mdx>
    <mdx n="0" f="v">
      <t c="3" si="1">
        <n x="31"/>
        <n x="30"/>
        <n x="333"/>
      </t>
    </mdx>
    <mdx n="0" f="v">
      <t c="3" si="1">
        <n x="31"/>
        <n x="30"/>
        <n x="334"/>
      </t>
    </mdx>
    <mdx n="0" f="v">
      <t c="3" si="1">
        <n x="31"/>
        <n x="30"/>
        <n x="335"/>
      </t>
    </mdx>
    <mdx n="0" f="v">
      <t c="3" si="1">
        <n x="31"/>
        <n x="30"/>
        <n x="336"/>
      </t>
    </mdx>
    <mdx n="0" f="v">
      <t c="3" si="1">
        <n x="31"/>
        <n x="30"/>
        <n x="337"/>
      </t>
    </mdx>
    <mdx n="0" f="v">
      <t c="3" si="1">
        <n x="31"/>
        <n x="30"/>
        <n x="338"/>
      </t>
    </mdx>
    <mdx n="0" f="v">
      <t c="3" si="1">
        <n x="31"/>
        <n x="30"/>
        <n x="339"/>
      </t>
    </mdx>
    <mdx n="0" f="v">
      <t c="3" si="1">
        <n x="31"/>
        <n x="30"/>
        <n x="340"/>
      </t>
    </mdx>
    <mdx n="0" f="v">
      <t c="3" si="1">
        <n x="31"/>
        <n x="30"/>
        <n x="341"/>
      </t>
    </mdx>
    <mdx n="0" f="v">
      <t c="3" si="1">
        <n x="31"/>
        <n x="30"/>
        <n x="342"/>
      </t>
    </mdx>
    <mdx n="0" f="v">
      <t c="3" si="1">
        <n x="31"/>
        <n x="30"/>
        <n x="343"/>
      </t>
    </mdx>
    <mdx n="0" f="v">
      <t c="3" si="1">
        <n x="31"/>
        <n x="30"/>
        <n x="344"/>
      </t>
    </mdx>
    <mdx n="0" f="v">
      <t c="3" si="1">
        <n x="31"/>
        <n x="30"/>
        <n x="345"/>
      </t>
    </mdx>
    <mdx n="0" f="v">
      <t c="3" si="1">
        <n x="31"/>
        <n x="30"/>
        <n x="346"/>
      </t>
    </mdx>
    <mdx n="0" f="v">
      <t c="3" si="1">
        <n x="31"/>
        <n x="30"/>
        <n x="347"/>
      </t>
    </mdx>
    <mdx n="0" f="v">
      <t c="3" si="1">
        <n x="31"/>
        <n x="30"/>
        <n x="348"/>
      </t>
    </mdx>
    <mdx n="0" f="v">
      <t c="3" si="1">
        <n x="31"/>
        <n x="30"/>
        <n x="349"/>
      </t>
    </mdx>
    <mdx n="0" f="v">
      <t c="3" si="1">
        <n x="31"/>
        <n x="30"/>
        <n x="350"/>
      </t>
    </mdx>
    <mdx n="0" f="v">
      <t c="3" si="1">
        <n x="31"/>
        <n x="30"/>
        <n x="351"/>
      </t>
    </mdx>
    <mdx n="0" f="v">
      <t c="3" si="1">
        <n x="31"/>
        <n x="30"/>
        <n x="352"/>
      </t>
    </mdx>
    <mdx n="0" f="v">
      <t c="3" si="1">
        <n x="31"/>
        <n x="2"/>
        <n x="32"/>
      </t>
    </mdx>
    <mdx n="0" f="v">
      <t c="3" si="1">
        <n x="31"/>
        <n x="6"/>
        <n x="32"/>
      </t>
    </mdx>
    <mdx n="0" f="v">
      <t c="3" si="1">
        <n x="31"/>
        <n x="3"/>
        <n x="32"/>
      </t>
    </mdx>
    <mdx n="0" f="v">
      <t c="3" si="1">
        <n x="31"/>
        <n x="7"/>
        <n x="32"/>
      </t>
    </mdx>
    <mdx n="0" f="v">
      <t c="3" si="1">
        <n x="31"/>
        <n x="4"/>
        <n x="32"/>
      </t>
    </mdx>
    <mdx n="0" f="v">
      <t c="3" si="1">
        <n x="31"/>
        <n x="8"/>
        <n x="32"/>
      </t>
    </mdx>
    <mdx n="0" f="v">
      <t c="3" si="1">
        <n x="31"/>
        <n x="9"/>
        <n x="32"/>
      </t>
    </mdx>
    <mdx n="0" f="v">
      <t c="3" si="1">
        <n x="31"/>
        <n x="5"/>
        <n x="32"/>
      </t>
    </mdx>
    <mdx n="0" f="v">
      <t c="3" si="1">
        <n x="31"/>
        <n x="10"/>
        <n x="32"/>
      </t>
    </mdx>
    <mdx n="0" f="v">
      <t c="3" si="1">
        <n x="31"/>
        <n x="11"/>
        <n x="32"/>
      </t>
    </mdx>
    <mdx n="0" f="v">
      <t c="3" si="1">
        <n x="31"/>
        <n x="12"/>
        <n x="32"/>
      </t>
    </mdx>
    <mdx n="0" f="v">
      <t c="3" si="1">
        <n x="31"/>
        <n x="13"/>
        <n x="32"/>
      </t>
    </mdx>
    <mdx n="0" f="v">
      <t c="3" si="1">
        <n x="31"/>
        <n x="14"/>
        <n x="32"/>
      </t>
    </mdx>
    <mdx n="0" f="v">
      <t c="3" si="1">
        <n x="31"/>
        <n x="15"/>
        <n x="32"/>
      </t>
    </mdx>
    <mdx n="0" f="v">
      <t c="3" si="1">
        <n x="31"/>
        <n x="16"/>
        <n x="32"/>
      </t>
    </mdx>
    <mdx n="0" f="v">
      <t c="3" si="1">
        <n x="31"/>
        <n x="17"/>
        <n x="32"/>
      </t>
    </mdx>
    <mdx n="0" f="v">
      <t c="3" si="1">
        <n x="31"/>
        <n x="18"/>
        <n x="32"/>
      </t>
    </mdx>
    <mdx n="0" f="v">
      <t c="3" si="1">
        <n x="31"/>
        <n x="20"/>
        <n x="32"/>
      </t>
    </mdx>
    <mdx n="0" f="v">
      <t c="3" si="1">
        <n x="31"/>
        <n x="19"/>
        <n x="32"/>
      </t>
    </mdx>
    <mdx n="0" f="v">
      <t c="3" si="1">
        <n x="31"/>
        <n x="21"/>
        <n x="32"/>
      </t>
    </mdx>
    <mdx n="0" f="v">
      <t c="3" si="1">
        <n x="31"/>
        <n x="22"/>
        <n x="32"/>
      </t>
    </mdx>
    <mdx n="0" f="v">
      <t c="3" si="1">
        <n x="31"/>
        <n x="23"/>
        <n x="32"/>
      </t>
    </mdx>
    <mdx n="0" f="v">
      <t c="3" si="1">
        <n x="31"/>
        <n x="24"/>
        <n x="32"/>
      </t>
    </mdx>
    <mdx n="0" f="v">
      <t c="3" si="1">
        <n x="31"/>
        <n x="25"/>
        <n x="32"/>
      </t>
    </mdx>
    <mdx n="0" f="v">
      <t c="3" si="1">
        <n x="31"/>
        <n x="26"/>
        <n x="32"/>
      </t>
    </mdx>
    <mdx n="0" f="v">
      <t c="3" si="1">
        <n x="31"/>
        <n x="27"/>
        <n x="32"/>
      </t>
    </mdx>
    <mdx n="0" f="v">
      <t c="3" si="1">
        <n x="31"/>
        <n x="28"/>
        <n x="32"/>
      </t>
    </mdx>
    <mdx n="0" f="v">
      <t c="3" si="1">
        <n x="31"/>
        <n x="29"/>
        <n x="32"/>
      </t>
    </mdx>
    <mdx n="0" f="v">
      <t c="3" si="1">
        <n x="31"/>
        <n x="33"/>
        <n x="32"/>
      </t>
    </mdx>
    <mdx n="0" f="v">
      <t c="3" si="1">
        <n x="31"/>
        <n x="6"/>
        <n x="353"/>
      </t>
    </mdx>
    <mdx n="0" f="v">
      <t c="3" si="1">
        <n x="31"/>
        <n x="2"/>
        <n x="353"/>
      </t>
    </mdx>
    <mdx n="0" f="v">
      <t c="3" si="1">
        <n x="31"/>
        <n x="3"/>
        <n x="353"/>
      </t>
    </mdx>
    <mdx n="0" f="v">
      <t c="3" si="1">
        <n x="31"/>
        <n x="7"/>
        <n x="353"/>
      </t>
    </mdx>
    <mdx n="0" f="v">
      <t c="3" si="1">
        <n x="31"/>
        <n x="4"/>
        <n x="353"/>
      </t>
    </mdx>
    <mdx n="0" f="v">
      <t c="3" si="1">
        <n x="31"/>
        <n x="8"/>
        <n x="353"/>
      </t>
    </mdx>
    <mdx n="0" f="v">
      <t c="3" si="1">
        <n x="31"/>
        <n x="5"/>
        <n x="353"/>
      </t>
    </mdx>
    <mdx n="0" f="v">
      <t c="3" si="1">
        <n x="31"/>
        <n x="9"/>
        <n x="353"/>
      </t>
    </mdx>
    <mdx n="0" f="v">
      <t c="3" si="1">
        <n x="31"/>
        <n x="10"/>
        <n x="353"/>
      </t>
    </mdx>
    <mdx n="0" f="v">
      <t c="3" si="1">
        <n x="31"/>
        <n x="11"/>
        <n x="353"/>
      </t>
    </mdx>
    <mdx n="0" f="v">
      <t c="3" si="1">
        <n x="31"/>
        <n x="12"/>
        <n x="353"/>
      </t>
    </mdx>
    <mdx n="0" f="v">
      <t c="3" si="1">
        <n x="31"/>
        <n x="13"/>
        <n x="353"/>
      </t>
    </mdx>
    <mdx n="0" f="v">
      <t c="3" si="1">
        <n x="31"/>
        <n x="14"/>
        <n x="353"/>
      </t>
    </mdx>
    <mdx n="0" f="v">
      <t c="3" si="1">
        <n x="31"/>
        <n x="15"/>
        <n x="353"/>
      </t>
    </mdx>
    <mdx n="0" f="v">
      <t c="3" si="1">
        <n x="31"/>
        <n x="16"/>
        <n x="353"/>
      </t>
    </mdx>
    <mdx n="0" f="v">
      <t c="3" si="1">
        <n x="31"/>
        <n x="17"/>
        <n x="353"/>
      </t>
    </mdx>
    <mdx n="0" f="v">
      <t c="3" si="1">
        <n x="31"/>
        <n x="18"/>
        <n x="353"/>
      </t>
    </mdx>
    <mdx n="0" f="v">
      <t c="3" si="1">
        <n x="31"/>
        <n x="20"/>
        <n x="353"/>
      </t>
    </mdx>
    <mdx n="0" f="v">
      <t c="3" si="1">
        <n x="31"/>
        <n x="19"/>
        <n x="353"/>
      </t>
    </mdx>
    <mdx n="0" f="v">
      <t c="3" si="1">
        <n x="31"/>
        <n x="21"/>
        <n x="353"/>
      </t>
    </mdx>
    <mdx n="0" f="v">
      <t c="3" si="1">
        <n x="31"/>
        <n x="22"/>
        <n x="353"/>
      </t>
    </mdx>
    <mdx n="0" f="v">
      <t c="3" si="1">
        <n x="31"/>
        <n x="23"/>
        <n x="353"/>
      </t>
    </mdx>
    <mdx n="0" f="v">
      <t c="3" si="1">
        <n x="31"/>
        <n x="24"/>
        <n x="353"/>
      </t>
    </mdx>
    <mdx n="0" f="v">
      <t c="3" si="1">
        <n x="31"/>
        <n x="25"/>
        <n x="353"/>
      </t>
    </mdx>
    <mdx n="0" f="v">
      <t c="3" si="1">
        <n x="31"/>
        <n x="26"/>
        <n x="353"/>
      </t>
    </mdx>
    <mdx n="0" f="v">
      <t c="3" si="1">
        <n x="31"/>
        <n x="27"/>
        <n x="353"/>
      </t>
    </mdx>
    <mdx n="0" f="v">
      <t c="3" si="1">
        <n x="31"/>
        <n x="28"/>
        <n x="353"/>
      </t>
    </mdx>
    <mdx n="0" f="v">
      <t c="3" si="1">
        <n x="31"/>
        <n x="29"/>
        <n x="353"/>
      </t>
    </mdx>
    <mdx n="0" f="v">
      <t c="3" si="1">
        <n x="31"/>
        <n x="30"/>
        <n x="353"/>
      </t>
    </mdx>
    <mdx n="0" f="v">
      <t c="3" si="1">
        <n x="31"/>
        <n x="33"/>
        <n x="353"/>
      </t>
    </mdx>
  </mdx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40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  <bk>
      <rc t="1" v="309"/>
    </bk>
    <bk>
      <rc t="1" v="310"/>
    </bk>
    <bk>
      <rc t="1" v="311"/>
    </bk>
    <bk>
      <rc t="1" v="312"/>
    </bk>
    <bk>
      <rc t="1" v="313"/>
    </bk>
    <bk>
      <rc t="1" v="314"/>
    </bk>
    <bk>
      <rc t="1" v="315"/>
    </bk>
    <bk>
      <rc t="1" v="316"/>
    </bk>
    <bk>
      <rc t="1" v="317"/>
    </bk>
    <bk>
      <rc t="1" v="318"/>
    </bk>
    <bk>
      <rc t="1" v="319"/>
    </bk>
    <bk>
      <rc t="1" v="320"/>
    </bk>
    <bk>
      <rc t="1" v="321"/>
    </bk>
    <bk>
      <rc t="1" v="322"/>
    </bk>
    <bk>
      <rc t="1" v="323"/>
    </bk>
    <bk>
      <rc t="1" v="324"/>
    </bk>
    <bk>
      <rc t="1" v="325"/>
    </bk>
    <bk>
      <rc t="1" v="326"/>
    </bk>
    <bk>
      <rc t="1" v="327"/>
    </bk>
    <bk>
      <rc t="1" v="328"/>
    </bk>
    <bk>
      <rc t="1" v="329"/>
    </bk>
    <bk>
      <rc t="1" v="330"/>
    </bk>
    <bk>
      <rc t="1" v="331"/>
    </bk>
    <bk>
      <rc t="1" v="332"/>
    </bk>
    <bk>
      <rc t="1" v="333"/>
    </bk>
    <bk>
      <rc t="1" v="334"/>
    </bk>
    <bk>
      <rc t="1" v="335"/>
    </bk>
    <bk>
      <rc t="1" v="336"/>
    </bk>
    <bk>
      <rc t="1" v="337"/>
    </bk>
    <bk>
      <rc t="1" v="338"/>
    </bk>
    <bk>
      <rc t="1" v="339"/>
    </bk>
    <bk>
      <rc t="1" v="340"/>
    </bk>
    <bk>
      <rc t="1" v="341"/>
    </bk>
    <bk>
      <rc t="1" v="342"/>
    </bk>
    <bk>
      <rc t="1" v="343"/>
    </bk>
    <bk>
      <rc t="1" v="344"/>
    </bk>
    <bk>
      <rc t="1" v="345"/>
    </bk>
    <bk>
      <rc t="1" v="346"/>
    </bk>
    <bk>
      <rc t="1" v="347"/>
    </bk>
    <bk>
      <rc t="1" v="348"/>
    </bk>
    <bk>
      <rc t="1" v="349"/>
    </bk>
    <bk>
      <rc t="1" v="350"/>
    </bk>
    <bk>
      <rc t="1" v="351"/>
    </bk>
    <bk>
      <rc t="1" v="352"/>
    </bk>
    <bk>
      <rc t="1" v="353"/>
    </bk>
    <bk>
      <rc t="1" v="354"/>
    </bk>
    <bk>
      <rc t="1" v="355"/>
    </bk>
    <bk>
      <rc t="1" v="356"/>
    </bk>
    <bk>
      <rc t="1" v="357"/>
    </bk>
    <bk>
      <rc t="1" v="358"/>
    </bk>
    <bk>
      <rc t="1" v="359"/>
    </bk>
    <bk>
      <rc t="1" v="360"/>
    </bk>
    <bk>
      <rc t="1" v="361"/>
    </bk>
    <bk>
      <rc t="1" v="362"/>
    </bk>
    <bk>
      <rc t="1" v="363"/>
    </bk>
    <bk>
      <rc t="1" v="364"/>
    </bk>
    <bk>
      <rc t="1" v="365"/>
    </bk>
    <bk>
      <rc t="1" v="366"/>
    </bk>
    <bk>
      <rc t="1" v="367"/>
    </bk>
    <bk>
      <rc t="1" v="368"/>
    </bk>
    <bk>
      <rc t="1" v="369"/>
    </bk>
    <bk>
      <rc t="1" v="370"/>
    </bk>
    <bk>
      <rc t="1" v="371"/>
    </bk>
    <bk>
      <rc t="1" v="372"/>
    </bk>
    <bk>
      <rc t="1" v="373"/>
    </bk>
    <bk>
      <rc t="1" v="374"/>
    </bk>
    <bk>
      <rc t="1" v="375"/>
    </bk>
    <bk>
      <rc t="1" v="376"/>
    </bk>
    <bk>
      <rc t="1" v="377"/>
    </bk>
    <bk>
      <rc t="1" v="378"/>
    </bk>
    <bk>
      <rc t="1" v="379"/>
    </bk>
    <bk>
      <rc t="1" v="380"/>
    </bk>
    <bk>
      <rc t="1" v="381"/>
    </bk>
    <bk>
      <rc t="1" v="382"/>
    </bk>
    <bk>
      <rc t="1" v="383"/>
    </bk>
    <bk>
      <rc t="1" v="384"/>
    </bk>
    <bk>
      <rc t="1" v="385"/>
    </bk>
    <bk>
      <rc t="1" v="386"/>
    </bk>
    <bk>
      <rc t="1" v="387"/>
    </bk>
    <bk>
      <rc t="1" v="388"/>
    </bk>
    <bk>
      <rc t="1" v="389"/>
    </bk>
    <bk>
      <rc t="1" v="390"/>
    </bk>
    <bk>
      <rc t="1" v="391"/>
    </bk>
    <bk>
      <rc t="1" v="392"/>
    </bk>
    <bk>
      <rc t="1" v="393"/>
    </bk>
    <bk>
      <rc t="1" v="394"/>
    </bk>
    <bk>
      <rc t="1" v="395"/>
    </bk>
    <bk>
      <rc t="1" v="396"/>
    </bk>
    <bk>
      <rc t="1" v="397"/>
    </bk>
    <bk>
      <rc t="1" v="398"/>
    </bk>
    <bk>
      <rc t="1" v="399"/>
    </bk>
    <bk>
      <rc t="1" v="400"/>
    </bk>
    <bk>
      <rc t="1" v="401"/>
    </bk>
    <bk>
      <rc t="1" v="402"/>
    </bk>
    <bk>
      <rc t="1" v="403"/>
    </bk>
    <bk>
      <rc t="1" v="404"/>
    </bk>
    <bk>
      <rc t="1" v="405"/>
    </bk>
    <bk>
      <rc t="1" v="406"/>
    </bk>
    <bk>
      <rc t="1" v="407"/>
    </bk>
    <bk>
      <rc t="1" v="408"/>
    </bk>
  </valueMetadata>
</metadata>
</file>

<file path=xl/sharedStrings.xml><?xml version="1.0" encoding="utf-8"?>
<sst xmlns="http://schemas.openxmlformats.org/spreadsheetml/2006/main" count="1784" uniqueCount="706">
  <si>
    <t>Teaching</t>
  </si>
  <si>
    <t>Teaching Support</t>
  </si>
  <si>
    <t>Food Services</t>
  </si>
  <si>
    <t>Pupil Transpo</t>
  </si>
  <si>
    <t>Util/Plant/Ins/IS/Other</t>
  </si>
  <si>
    <t>Unit Admin</t>
  </si>
  <si>
    <t>Central Admin</t>
  </si>
  <si>
    <t xml:space="preserve"> $ per FTE</t>
  </si>
  <si>
    <t xml:space="preserve"> % of </t>
  </si>
  <si>
    <t>Enrollment</t>
  </si>
  <si>
    <t>Total Exp</t>
  </si>
  <si>
    <t>District Budgeted</t>
  </si>
  <si>
    <t>SchoolYear</t>
  </si>
  <si>
    <t>VerTtl</t>
  </si>
  <si>
    <t>DistCode</t>
  </si>
  <si>
    <t>DistrictGroupTitle</t>
  </si>
  <si>
    <t>DistTitle</t>
  </si>
  <si>
    <t>Aberdeen</t>
  </si>
  <si>
    <t>Use the dropdown box below to select a district:</t>
  </si>
  <si>
    <t>SY1995-96</t>
  </si>
  <si>
    <t>SY1999-00</t>
  </si>
  <si>
    <t>Total FTE Enrollment</t>
  </si>
  <si>
    <t>Total All Activities</t>
  </si>
  <si>
    <t>DistSize</t>
  </si>
  <si>
    <t>Count</t>
  </si>
  <si>
    <t>LEAP Office</t>
  </si>
  <si>
    <t>Statewide</t>
  </si>
  <si>
    <t>Activities</t>
  </si>
  <si>
    <t>K-12 General Fund Expenditures per FTE Enrollment:  by Activity Grouping</t>
  </si>
  <si>
    <t xml:space="preserve">Note:  data displayed here differ from F196 report activity groups;  Pupil Transpo is identified separately;   Food Service Supervision (code 41) and </t>
  </si>
  <si>
    <t>Transportation Supervision (51) are displayed in their respective groups,  while Plant Supervision (61) is included in Central Admin;  Util/Plant/Ins/IS/Other</t>
  </si>
  <si>
    <t>includes all other activities in Utilities, Grounds Care, Plant Operation and Maintenance, Insurance, Information Systems, and Other Support activities.</t>
  </si>
  <si>
    <t>Version</t>
  </si>
  <si>
    <t>PriorSchoolYear</t>
  </si>
  <si>
    <t>PriorEnroll</t>
  </si>
  <si>
    <t>ChartPP</t>
  </si>
  <si>
    <t>ChartEnroll</t>
  </si>
  <si>
    <t>Selected District Enroll</t>
  </si>
  <si>
    <t>Selected District PP</t>
  </si>
  <si>
    <t>Selected District</t>
  </si>
  <si>
    <t>Series Name</t>
  </si>
  <si>
    <t>Selected Activity</t>
  </si>
  <si>
    <t>PriorPerPupilActivity</t>
  </si>
  <si>
    <t>PerPupilAll</t>
  </si>
  <si>
    <t>Selected District PP All</t>
  </si>
  <si>
    <t>Chart PP</t>
  </si>
  <si>
    <t>Chart Categories</t>
  </si>
  <si>
    <t>All Activities</t>
  </si>
  <si>
    <t>Scatter Chart Title</t>
  </si>
  <si>
    <t>Prior % Col</t>
  </si>
  <si>
    <t>Bar Chart Title</t>
  </si>
  <si>
    <t>DistChartDropdown</t>
  </si>
  <si>
    <t>Use the dropdown box below to select a comparison group for the chart below:</t>
  </si>
  <si>
    <t>Use the dropdown box below to select an activity grouping for the chart below:</t>
  </si>
  <si>
    <t>Comparable Size Districts</t>
  </si>
  <si>
    <t>Sum of Amount</t>
  </si>
  <si>
    <t>2024-25</t>
  </si>
  <si>
    <t>January 2025</t>
  </si>
  <si>
    <t>01158</t>
  </si>
  <si>
    <t>100 to 499</t>
  </si>
  <si>
    <t>Lind</t>
  </si>
  <si>
    <t>01160</t>
  </si>
  <si>
    <t>Ritzville</t>
  </si>
  <si>
    <t>03050</t>
  </si>
  <si>
    <t>Paterson</t>
  </si>
  <si>
    <t>04127</t>
  </si>
  <si>
    <t>Entiat</t>
  </si>
  <si>
    <t>04901</t>
  </si>
  <si>
    <t>Pinnacles Prep Charter</t>
  </si>
  <si>
    <t>05313</t>
  </si>
  <si>
    <t>Crescent</t>
  </si>
  <si>
    <t>05401</t>
  </si>
  <si>
    <t>Cape Flattery</t>
  </si>
  <si>
    <t>05903</t>
  </si>
  <si>
    <t>Quileute Tribal</t>
  </si>
  <si>
    <t>06103</t>
  </si>
  <si>
    <t>Green Mountain</t>
  </si>
  <si>
    <t>07002</t>
  </si>
  <si>
    <t>Dayton</t>
  </si>
  <si>
    <t>09013</t>
  </si>
  <si>
    <t>Orondo</t>
  </si>
  <si>
    <t>09209</t>
  </si>
  <si>
    <t>Waterville</t>
  </si>
  <si>
    <t>10050</t>
  </si>
  <si>
    <t>Curlew</t>
  </si>
  <si>
    <t>10070</t>
  </si>
  <si>
    <t>Inchelium</t>
  </si>
  <si>
    <t>12110</t>
  </si>
  <si>
    <t>Pomeroy</t>
  </si>
  <si>
    <t>13151</t>
  </si>
  <si>
    <t>Coulee-Hartline</t>
  </si>
  <si>
    <t>13167</t>
  </si>
  <si>
    <t>Wilson Creek</t>
  </si>
  <si>
    <t>14065</t>
  </si>
  <si>
    <t>McCleary</t>
  </si>
  <si>
    <t>14077</t>
  </si>
  <si>
    <t>Taholah</t>
  </si>
  <si>
    <t>14097</t>
  </si>
  <si>
    <t>Lake Quinault</t>
  </si>
  <si>
    <t>14099</t>
  </si>
  <si>
    <t>Cosmopolis</t>
  </si>
  <si>
    <t>14117</t>
  </si>
  <si>
    <t>Wishkah Valley</t>
  </si>
  <si>
    <t>14400</t>
  </si>
  <si>
    <t>Oakville</t>
  </si>
  <si>
    <t>17902</t>
  </si>
  <si>
    <t>Summit Sierra Charter</t>
  </si>
  <si>
    <t>17903</t>
  </si>
  <si>
    <t>Muckleshoot Tribal</t>
  </si>
  <si>
    <t>17908</t>
  </si>
  <si>
    <t>Rainier Prep Charter</t>
  </si>
  <si>
    <t>17910</t>
  </si>
  <si>
    <t>Green Dot Rainier Valley Charter</t>
  </si>
  <si>
    <t>17911</t>
  </si>
  <si>
    <t>Impact Charter</t>
  </si>
  <si>
    <t>17916</t>
  </si>
  <si>
    <t>Impact Salish Sea Charter</t>
  </si>
  <si>
    <t>17917</t>
  </si>
  <si>
    <t>Why Not You Charter</t>
  </si>
  <si>
    <t>17919</t>
  </si>
  <si>
    <t>Impact-Black River Elementary Charter</t>
  </si>
  <si>
    <t>19400</t>
  </si>
  <si>
    <t>Thorp</t>
  </si>
  <si>
    <t>20400</t>
  </si>
  <si>
    <t>Trout Lake</t>
  </si>
  <si>
    <t>20406</t>
  </si>
  <si>
    <t>Lyle</t>
  </si>
  <si>
    <t>21214</t>
  </si>
  <si>
    <t>Morton</t>
  </si>
  <si>
    <t>21234</t>
  </si>
  <si>
    <t>Boistfort</t>
  </si>
  <si>
    <t>21301</t>
  </si>
  <si>
    <t>Pe Ell</t>
  </si>
  <si>
    <t>21303</t>
  </si>
  <si>
    <t>White Pass</t>
  </si>
  <si>
    <t>22017</t>
  </si>
  <si>
    <t>Almira</t>
  </si>
  <si>
    <t>22105</t>
  </si>
  <si>
    <t>Odessa</t>
  </si>
  <si>
    <t>22200</t>
  </si>
  <si>
    <t>Wilbur</t>
  </si>
  <si>
    <t>22204</t>
  </si>
  <si>
    <t>Harrington</t>
  </si>
  <si>
    <t>23042</t>
  </si>
  <si>
    <t>Southside</t>
  </si>
  <si>
    <t>23054</t>
  </si>
  <si>
    <t>Grapeview</t>
  </si>
  <si>
    <t>23404</t>
  </si>
  <si>
    <t>Hood Canal</t>
  </si>
  <si>
    <t>24014</t>
  </si>
  <si>
    <t>Nespelem</t>
  </si>
  <si>
    <t>24122</t>
  </si>
  <si>
    <t>Pateros</t>
  </si>
  <si>
    <t>24915</t>
  </si>
  <si>
    <t>Paschal Sherman Tribal</t>
  </si>
  <si>
    <t>25116</t>
  </si>
  <si>
    <t>Raymond</t>
  </si>
  <si>
    <t>25155</t>
  </si>
  <si>
    <t>Naselle-Grays River Valley</t>
  </si>
  <si>
    <t>25160</t>
  </si>
  <si>
    <t>Willapa Valley</t>
  </si>
  <si>
    <t>26059</t>
  </si>
  <si>
    <t>Cusick</t>
  </si>
  <si>
    <t>26070</t>
  </si>
  <si>
    <t>Selkirk</t>
  </si>
  <si>
    <t>27019</t>
  </si>
  <si>
    <t>Carbonado</t>
  </si>
  <si>
    <t>27902</t>
  </si>
  <si>
    <t>Impact-Commencement Bay Elementary Charter</t>
  </si>
  <si>
    <t>27905</t>
  </si>
  <si>
    <t>Summit Olympus Charter</t>
  </si>
  <si>
    <t>28144</t>
  </si>
  <si>
    <t>Lopez Island</t>
  </si>
  <si>
    <t>29311</t>
  </si>
  <si>
    <t>La Conner</t>
  </si>
  <si>
    <t>29317</t>
  </si>
  <si>
    <t>Conway</t>
  </si>
  <si>
    <t>30002</t>
  </si>
  <si>
    <t>Skamania</t>
  </si>
  <si>
    <t>31330</t>
  </si>
  <si>
    <t>Darrington</t>
  </si>
  <si>
    <t>32907</t>
  </si>
  <si>
    <t>Pride Prep Charter</t>
  </si>
  <si>
    <t>33049</t>
  </si>
  <si>
    <t>Wellpinit</t>
  </si>
  <si>
    <t>33183</t>
  </si>
  <si>
    <t>Loon Lake</t>
  </si>
  <si>
    <t>33206</t>
  </si>
  <si>
    <t>Columbia (Stevens)</t>
  </si>
  <si>
    <t>33211</t>
  </si>
  <si>
    <t>Northport</t>
  </si>
  <si>
    <t>34901</t>
  </si>
  <si>
    <t>WA HE LUT Tribal</t>
  </si>
  <si>
    <t>35200</t>
  </si>
  <si>
    <t>Wahkiakum</t>
  </si>
  <si>
    <t>36300</t>
  </si>
  <si>
    <t>Touchet</t>
  </si>
  <si>
    <t>36401</t>
  </si>
  <si>
    <t>Waitsburg</t>
  </si>
  <si>
    <t>36402</t>
  </si>
  <si>
    <t>Prescott</t>
  </si>
  <si>
    <t>37902</t>
  </si>
  <si>
    <t>Whatcom Intergenerational Charter</t>
  </si>
  <si>
    <t>37903</t>
  </si>
  <si>
    <t>Lummi Tribal</t>
  </si>
  <si>
    <t>38265</t>
  </si>
  <si>
    <t>Tekoa</t>
  </si>
  <si>
    <t>38301</t>
  </si>
  <si>
    <t>Palouse</t>
  </si>
  <si>
    <t>38302</t>
  </si>
  <si>
    <t>Garfield</t>
  </si>
  <si>
    <t>38306</t>
  </si>
  <si>
    <t>Colton</t>
  </si>
  <si>
    <t>38320</t>
  </si>
  <si>
    <t>Rosalia</t>
  </si>
  <si>
    <t>38322</t>
  </si>
  <si>
    <t>St. John</t>
  </si>
  <si>
    <t>38324</t>
  </si>
  <si>
    <t>Oakesdale</t>
  </si>
  <si>
    <t>39901</t>
  </si>
  <si>
    <t>Yakama Nation Tribal</t>
  </si>
  <si>
    <t>01109</t>
  </si>
  <si>
    <t>Under 100</t>
  </si>
  <si>
    <t>Washtucna</t>
  </si>
  <si>
    <t>01122</t>
  </si>
  <si>
    <t>Benge</t>
  </si>
  <si>
    <t>01147</t>
  </si>
  <si>
    <t>3,000 to 4,999</t>
  </si>
  <si>
    <t>Othello</t>
  </si>
  <si>
    <t>02250</t>
  </si>
  <si>
    <t>2,000 to 2,999</t>
  </si>
  <si>
    <t>Clarkston</t>
  </si>
  <si>
    <t>02420</t>
  </si>
  <si>
    <t>500 to 999</t>
  </si>
  <si>
    <t>Asotin-Anatone</t>
  </si>
  <si>
    <t>03017</t>
  </si>
  <si>
    <t>10,000 to 19,999</t>
  </si>
  <si>
    <t>Kennewick</t>
  </si>
  <si>
    <t>03052</t>
  </si>
  <si>
    <t>1,000 to 1,999</t>
  </si>
  <si>
    <t>Kiona-Benton City</t>
  </si>
  <si>
    <t>03053</t>
  </si>
  <si>
    <t>Finley</t>
  </si>
  <si>
    <t>03116</t>
  </si>
  <si>
    <t>Prosser</t>
  </si>
  <si>
    <t>03400</t>
  </si>
  <si>
    <t>Richland</t>
  </si>
  <si>
    <t>04019</t>
  </si>
  <si>
    <t>Manson</t>
  </si>
  <si>
    <t>04069</t>
  </si>
  <si>
    <t>Stehekin</t>
  </si>
  <si>
    <t>04129</t>
  </si>
  <si>
    <t>Lake Chelan</t>
  </si>
  <si>
    <t>04222</t>
  </si>
  <si>
    <t>Cashmere</t>
  </si>
  <si>
    <t>04228</t>
  </si>
  <si>
    <t>Cascade</t>
  </si>
  <si>
    <t>04246</t>
  </si>
  <si>
    <t>5,000 to 9,999</t>
  </si>
  <si>
    <t>Wenatchee</t>
  </si>
  <si>
    <t>05121</t>
  </si>
  <si>
    <t>Port Angeles</t>
  </si>
  <si>
    <t>05323</t>
  </si>
  <si>
    <t>Sequim</t>
  </si>
  <si>
    <t>05402</t>
  </si>
  <si>
    <t>Quillayute Valley</t>
  </si>
  <si>
    <t>06037</t>
  </si>
  <si>
    <t>20,000 and over</t>
  </si>
  <si>
    <t>Vancouver</t>
  </si>
  <si>
    <t>06098</t>
  </si>
  <si>
    <t>Hockinson</t>
  </si>
  <si>
    <t>06101</t>
  </si>
  <si>
    <t>La Center</t>
  </si>
  <si>
    <t>06112</t>
  </si>
  <si>
    <t>Washougal</t>
  </si>
  <si>
    <t>06114</t>
  </si>
  <si>
    <t>Evergreen (Clark)</t>
  </si>
  <si>
    <t>06117</t>
  </si>
  <si>
    <t>Camas</t>
  </si>
  <si>
    <t>06119</t>
  </si>
  <si>
    <t>Battle Ground</t>
  </si>
  <si>
    <t>06122</t>
  </si>
  <si>
    <t>Ridgefield</t>
  </si>
  <si>
    <t>06901</t>
  </si>
  <si>
    <t>Rooted School Vancouver Charter</t>
  </si>
  <si>
    <t>07035</t>
  </si>
  <si>
    <t>Starbuck</t>
  </si>
  <si>
    <t>08122</t>
  </si>
  <si>
    <t>Longview</t>
  </si>
  <si>
    <t>08130</t>
  </si>
  <si>
    <t>Toutle Lake</t>
  </si>
  <si>
    <t>08401</t>
  </si>
  <si>
    <t>Castle Rock</t>
  </si>
  <si>
    <t>08402</t>
  </si>
  <si>
    <t>Kalama</t>
  </si>
  <si>
    <t>08404</t>
  </si>
  <si>
    <t>Woodland</t>
  </si>
  <si>
    <t>08458</t>
  </si>
  <si>
    <t>Kelso</t>
  </si>
  <si>
    <t>09075</t>
  </si>
  <si>
    <t>Bridgeport</t>
  </si>
  <si>
    <t>09102</t>
  </si>
  <si>
    <t>Palisades</t>
  </si>
  <si>
    <t>09206</t>
  </si>
  <si>
    <t>Eastmont</t>
  </si>
  <si>
    <t>09207</t>
  </si>
  <si>
    <t>Mansfield</t>
  </si>
  <si>
    <t>10003</t>
  </si>
  <si>
    <t>Keller</t>
  </si>
  <si>
    <t>10065</t>
  </si>
  <si>
    <t>Orient</t>
  </si>
  <si>
    <t>10309</t>
  </si>
  <si>
    <t>Republic</t>
  </si>
  <si>
    <t>11001</t>
  </si>
  <si>
    <t>Pasco</t>
  </si>
  <si>
    <t>11051</t>
  </si>
  <si>
    <t>North Franklin</t>
  </si>
  <si>
    <t>11054</t>
  </si>
  <si>
    <t>Star</t>
  </si>
  <si>
    <t>11056</t>
  </si>
  <si>
    <t>Kahlotus</t>
  </si>
  <si>
    <t>13073</t>
  </si>
  <si>
    <t>Wahluke</t>
  </si>
  <si>
    <t>13144</t>
  </si>
  <si>
    <t>Quincy</t>
  </si>
  <si>
    <t>13146</t>
  </si>
  <si>
    <t>Warden</t>
  </si>
  <si>
    <t>13156</t>
  </si>
  <si>
    <t>Soap Lake</t>
  </si>
  <si>
    <t>13160</t>
  </si>
  <si>
    <t>Royal</t>
  </si>
  <si>
    <t>13161</t>
  </si>
  <si>
    <t>Moses Lake</t>
  </si>
  <si>
    <t>13165</t>
  </si>
  <si>
    <t>Ephrata</t>
  </si>
  <si>
    <t>13301</t>
  </si>
  <si>
    <t>Grand Coulee Dam</t>
  </si>
  <si>
    <t>14005</t>
  </si>
  <si>
    <t>14028</t>
  </si>
  <si>
    <t>Hoquiam</t>
  </si>
  <si>
    <t>14064</t>
  </si>
  <si>
    <t>North Beach</t>
  </si>
  <si>
    <t>14066</t>
  </si>
  <si>
    <t>Montesano</t>
  </si>
  <si>
    <t>14068</t>
  </si>
  <si>
    <t>Elma</t>
  </si>
  <si>
    <t>14104</t>
  </si>
  <si>
    <t>Satsop</t>
  </si>
  <si>
    <t>14172</t>
  </si>
  <si>
    <t>Ocosta</t>
  </si>
  <si>
    <t>15201</t>
  </si>
  <si>
    <t>Oak Harbor</t>
  </si>
  <si>
    <t>15204</t>
  </si>
  <si>
    <t>Coupeville</t>
  </si>
  <si>
    <t>15206</t>
  </si>
  <si>
    <t>South Whidbey</t>
  </si>
  <si>
    <t>16020</t>
  </si>
  <si>
    <t>Queets-Clearwater</t>
  </si>
  <si>
    <t>16046</t>
  </si>
  <si>
    <t>Brinnon</t>
  </si>
  <si>
    <t>16048</t>
  </si>
  <si>
    <t>Quilcene</t>
  </si>
  <si>
    <t>16049</t>
  </si>
  <si>
    <t>Chimacum</t>
  </si>
  <si>
    <t>16050</t>
  </si>
  <si>
    <t>Port Townsend</t>
  </si>
  <si>
    <t>17001</t>
  </si>
  <si>
    <t>Seattle</t>
  </si>
  <si>
    <t>17210</t>
  </si>
  <si>
    <t>Federal Way</t>
  </si>
  <si>
    <t>17216</t>
  </si>
  <si>
    <t>Enumclaw</t>
  </si>
  <si>
    <t>17400</t>
  </si>
  <si>
    <t>Mercer Island</t>
  </si>
  <si>
    <t>17401</t>
  </si>
  <si>
    <t>Highline</t>
  </si>
  <si>
    <t>17402</t>
  </si>
  <si>
    <t>Vashon Island</t>
  </si>
  <si>
    <t>17403</t>
  </si>
  <si>
    <t>Renton</t>
  </si>
  <si>
    <t>17404</t>
  </si>
  <si>
    <t>Skykomish</t>
  </si>
  <si>
    <t>17405</t>
  </si>
  <si>
    <t>Bellevue</t>
  </si>
  <si>
    <t>17406</t>
  </si>
  <si>
    <t>Tukwila</t>
  </si>
  <si>
    <t>17407</t>
  </si>
  <si>
    <t>Riverview</t>
  </si>
  <si>
    <t>17408</t>
  </si>
  <si>
    <t>Auburn</t>
  </si>
  <si>
    <t>17409</t>
  </si>
  <si>
    <t>Tahoma</t>
  </si>
  <si>
    <t>17410</t>
  </si>
  <si>
    <t>Snoqualmie Valley</t>
  </si>
  <si>
    <t>17411</t>
  </si>
  <si>
    <t>Issaquah</t>
  </si>
  <si>
    <t>17412</t>
  </si>
  <si>
    <t>Shoreline</t>
  </si>
  <si>
    <t>17414</t>
  </si>
  <si>
    <t>Lake Washington</t>
  </si>
  <si>
    <t>17415</t>
  </si>
  <si>
    <t>Kent</t>
  </si>
  <si>
    <t>17417</t>
  </si>
  <si>
    <t>Northshore</t>
  </si>
  <si>
    <t>17905</t>
  </si>
  <si>
    <t>Summit Atlas Charter</t>
  </si>
  <si>
    <t>18100</t>
  </si>
  <si>
    <t>Bremerton</t>
  </si>
  <si>
    <t>18303</t>
  </si>
  <si>
    <t>Bainbridge Island</t>
  </si>
  <si>
    <t>18400</t>
  </si>
  <si>
    <t>North Kitsap</t>
  </si>
  <si>
    <t>18401</t>
  </si>
  <si>
    <t>Central Kitsap</t>
  </si>
  <si>
    <t>18402</t>
  </si>
  <si>
    <t>South Kitsap</t>
  </si>
  <si>
    <t>18901</t>
  </si>
  <si>
    <t>Catalyst Bremerton Charter</t>
  </si>
  <si>
    <t>18902</t>
  </si>
  <si>
    <t>Suquamish Tribal</t>
  </si>
  <si>
    <t>19007</t>
  </si>
  <si>
    <t>Damman</t>
  </si>
  <si>
    <t>19028</t>
  </si>
  <si>
    <t>Easton</t>
  </si>
  <si>
    <t>19401</t>
  </si>
  <si>
    <t>Ellensburg</t>
  </si>
  <si>
    <t>19403</t>
  </si>
  <si>
    <t>Kittitas</t>
  </si>
  <si>
    <t>19404</t>
  </si>
  <si>
    <t>Cle Elum-Roslyn</t>
  </si>
  <si>
    <t>20094</t>
  </si>
  <si>
    <t>Wishram</t>
  </si>
  <si>
    <t>20203</t>
  </si>
  <si>
    <t>Bickleton</t>
  </si>
  <si>
    <t>20215</t>
  </si>
  <si>
    <t>Centerville</t>
  </si>
  <si>
    <t>20401</t>
  </si>
  <si>
    <t>Glenwood</t>
  </si>
  <si>
    <t>20402</t>
  </si>
  <si>
    <t>Klickitat</t>
  </si>
  <si>
    <t>20403</t>
  </si>
  <si>
    <t>Roosevelt</t>
  </si>
  <si>
    <t>20404</t>
  </si>
  <si>
    <t>Goldendale</t>
  </si>
  <si>
    <t>20405</t>
  </si>
  <si>
    <t>White Salmon Valley</t>
  </si>
  <si>
    <t>21014</t>
  </si>
  <si>
    <t>Napavine</t>
  </si>
  <si>
    <t>21036</t>
  </si>
  <si>
    <t>Evaline</t>
  </si>
  <si>
    <t>21206</t>
  </si>
  <si>
    <t>Mossyrock</t>
  </si>
  <si>
    <t>21226</t>
  </si>
  <si>
    <t>Adna</t>
  </si>
  <si>
    <t>21232</t>
  </si>
  <si>
    <t>Winlock</t>
  </si>
  <si>
    <t>21237</t>
  </si>
  <si>
    <t>Toledo</t>
  </si>
  <si>
    <t>21300</t>
  </si>
  <si>
    <t>Onalaska</t>
  </si>
  <si>
    <t>21302</t>
  </si>
  <si>
    <t>Chehalis</t>
  </si>
  <si>
    <t>21401</t>
  </si>
  <si>
    <t>Centralia</t>
  </si>
  <si>
    <t>22008</t>
  </si>
  <si>
    <t>Sprague</t>
  </si>
  <si>
    <t>22009</t>
  </si>
  <si>
    <t>Reardan-Edwall</t>
  </si>
  <si>
    <t>22073</t>
  </si>
  <si>
    <t>Creston</t>
  </si>
  <si>
    <t>22207</t>
  </si>
  <si>
    <t>Davenport</t>
  </si>
  <si>
    <t>23309</t>
  </si>
  <si>
    <t>Shelton</t>
  </si>
  <si>
    <t>23311</t>
  </si>
  <si>
    <t>Mary M. Knight</t>
  </si>
  <si>
    <t>23402</t>
  </si>
  <si>
    <t>Pioneer</t>
  </si>
  <si>
    <t>23403</t>
  </si>
  <si>
    <t>North Mason</t>
  </si>
  <si>
    <t>24019</t>
  </si>
  <si>
    <t>Omak</t>
  </si>
  <si>
    <t>24105</t>
  </si>
  <si>
    <t>Okanogan</t>
  </si>
  <si>
    <t>24111</t>
  </si>
  <si>
    <t>Brewster</t>
  </si>
  <si>
    <t>24350</t>
  </si>
  <si>
    <t>Methow Valley</t>
  </si>
  <si>
    <t>24404</t>
  </si>
  <si>
    <t>Tonasket</t>
  </si>
  <si>
    <t>24410</t>
  </si>
  <si>
    <t>Oroville</t>
  </si>
  <si>
    <t>25101</t>
  </si>
  <si>
    <t>Ocean Beach</t>
  </si>
  <si>
    <t>25118</t>
  </si>
  <si>
    <t>South Bend</t>
  </si>
  <si>
    <t>25200</t>
  </si>
  <si>
    <t>North River</t>
  </si>
  <si>
    <t>26056</t>
  </si>
  <si>
    <t>Newport</t>
  </si>
  <si>
    <t>27001</t>
  </si>
  <si>
    <t>Steilacoom Historical</t>
  </si>
  <si>
    <t>27003</t>
  </si>
  <si>
    <t>Puyallup</t>
  </si>
  <si>
    <t>27010</t>
  </si>
  <si>
    <t>Tacoma</t>
  </si>
  <si>
    <t>27083</t>
  </si>
  <si>
    <t>University Place</t>
  </si>
  <si>
    <t>27320</t>
  </si>
  <si>
    <t>Sumner</t>
  </si>
  <si>
    <t>27343</t>
  </si>
  <si>
    <t>Dieringer</t>
  </si>
  <si>
    <t>27344</t>
  </si>
  <si>
    <t>Orting</t>
  </si>
  <si>
    <t>27400</t>
  </si>
  <si>
    <t>Clover Park</t>
  </si>
  <si>
    <t>27401</t>
  </si>
  <si>
    <t>Peninsula</t>
  </si>
  <si>
    <t>27402</t>
  </si>
  <si>
    <t>Franklin Pierce</t>
  </si>
  <si>
    <t>27403</t>
  </si>
  <si>
    <t>Bethel</t>
  </si>
  <si>
    <t>27404</t>
  </si>
  <si>
    <t>Eatonville</t>
  </si>
  <si>
    <t>27416</t>
  </si>
  <si>
    <t>White River</t>
  </si>
  <si>
    <t>27417</t>
  </si>
  <si>
    <t>Fife</t>
  </si>
  <si>
    <t>27901</t>
  </si>
  <si>
    <t>Chief Leschi Tribal</t>
  </si>
  <si>
    <t>28010</t>
  </si>
  <si>
    <t>Shaw Island</t>
  </si>
  <si>
    <t>28137</t>
  </si>
  <si>
    <t>Orcas Island</t>
  </si>
  <si>
    <t>28149</t>
  </si>
  <si>
    <t>San Juan Island</t>
  </si>
  <si>
    <t>29011</t>
  </si>
  <si>
    <t>Concrete</t>
  </si>
  <si>
    <t>29100</t>
  </si>
  <si>
    <t>Burlington-Edison</t>
  </si>
  <si>
    <t>29101</t>
  </si>
  <si>
    <t>Sedro-Woolley</t>
  </si>
  <si>
    <t>29103</t>
  </si>
  <si>
    <t>Anacortes</t>
  </si>
  <si>
    <t>29320</t>
  </si>
  <si>
    <t>Mount Vernon</t>
  </si>
  <si>
    <t>30029</t>
  </si>
  <si>
    <t>Mount Pleasant</t>
  </si>
  <si>
    <t>30031</t>
  </si>
  <si>
    <t>Mill A</t>
  </si>
  <si>
    <t>30303</t>
  </si>
  <si>
    <t>Stevenson-Carson</t>
  </si>
  <si>
    <t>31002</t>
  </si>
  <si>
    <t>Everett</t>
  </si>
  <si>
    <t>31004</t>
  </si>
  <si>
    <t>Lake Stevens</t>
  </si>
  <si>
    <t>31006</t>
  </si>
  <si>
    <t>Mukilteo</t>
  </si>
  <si>
    <t>31015</t>
  </si>
  <si>
    <t>Edmonds</t>
  </si>
  <si>
    <t>31016</t>
  </si>
  <si>
    <t>Arlington</t>
  </si>
  <si>
    <t>31025</t>
  </si>
  <si>
    <t>Marysville</t>
  </si>
  <si>
    <t>31063</t>
  </si>
  <si>
    <t>Index</t>
  </si>
  <si>
    <t>31103</t>
  </si>
  <si>
    <t>Monroe</t>
  </si>
  <si>
    <t>31201</t>
  </si>
  <si>
    <t>Snohomish</t>
  </si>
  <si>
    <t>31306</t>
  </si>
  <si>
    <t>Lakewood</t>
  </si>
  <si>
    <t>31311</t>
  </si>
  <si>
    <t>Sultan</t>
  </si>
  <si>
    <t>31332</t>
  </si>
  <si>
    <t>Granite Falls</t>
  </si>
  <si>
    <t>31401</t>
  </si>
  <si>
    <t>Stanwood-Camano</t>
  </si>
  <si>
    <t>32081</t>
  </si>
  <si>
    <t>Spokane</t>
  </si>
  <si>
    <t>32123</t>
  </si>
  <si>
    <t>Orchard Prairie</t>
  </si>
  <si>
    <t>32312</t>
  </si>
  <si>
    <t>Great Northern</t>
  </si>
  <si>
    <t>32325</t>
  </si>
  <si>
    <t>Nine Mile Falls</t>
  </si>
  <si>
    <t>32326</t>
  </si>
  <si>
    <t>Medical Lake</t>
  </si>
  <si>
    <t>32354</t>
  </si>
  <si>
    <t>Mead</t>
  </si>
  <si>
    <t>32356</t>
  </si>
  <si>
    <t>Central Valley</t>
  </si>
  <si>
    <t>32358</t>
  </si>
  <si>
    <t>Freeman</t>
  </si>
  <si>
    <t>32360</t>
  </si>
  <si>
    <t>Cheney</t>
  </si>
  <si>
    <t>32361</t>
  </si>
  <si>
    <t>East Valley (Spokane)</t>
  </si>
  <si>
    <t>32362</t>
  </si>
  <si>
    <t>Liberty</t>
  </si>
  <si>
    <t>32363</t>
  </si>
  <si>
    <t>West Valley (Spokane)</t>
  </si>
  <si>
    <t>32414</t>
  </si>
  <si>
    <t>Deer Park</t>
  </si>
  <si>
    <t>32416</t>
  </si>
  <si>
    <t>Riverside</t>
  </si>
  <si>
    <t>32901</t>
  </si>
  <si>
    <t>Spokane Intl Acad Charter</t>
  </si>
  <si>
    <t>32903</t>
  </si>
  <si>
    <t>Lumen Charter</t>
  </si>
  <si>
    <t>33030</t>
  </si>
  <si>
    <t>Onion Creek</t>
  </si>
  <si>
    <t>33036</t>
  </si>
  <si>
    <t>Chewelah</t>
  </si>
  <si>
    <t>33070</t>
  </si>
  <si>
    <t>Valley</t>
  </si>
  <si>
    <t>33115</t>
  </si>
  <si>
    <t>Colville</t>
  </si>
  <si>
    <t>33202</t>
  </si>
  <si>
    <t>Summit Valley</t>
  </si>
  <si>
    <t>33205</t>
  </si>
  <si>
    <t>Evergreen (Stevens)</t>
  </si>
  <si>
    <t>33207</t>
  </si>
  <si>
    <t>Mary Walker</t>
  </si>
  <si>
    <t>33212</t>
  </si>
  <si>
    <t>Kettle Falls</t>
  </si>
  <si>
    <t>34002</t>
  </si>
  <si>
    <t>Yelm</t>
  </si>
  <si>
    <t>34003</t>
  </si>
  <si>
    <t>North Thurston</t>
  </si>
  <si>
    <t>34033</t>
  </si>
  <si>
    <t>Tumwater</t>
  </si>
  <si>
    <t>34111</t>
  </si>
  <si>
    <t>Olympia</t>
  </si>
  <si>
    <t>34307</t>
  </si>
  <si>
    <t>Rainier</t>
  </si>
  <si>
    <t>34324</t>
  </si>
  <si>
    <t>Griffin</t>
  </si>
  <si>
    <t>34401</t>
  </si>
  <si>
    <t>Rochester</t>
  </si>
  <si>
    <t>34402</t>
  </si>
  <si>
    <t>Tenino</t>
  </si>
  <si>
    <t>36101</t>
  </si>
  <si>
    <t>Dixie</t>
  </si>
  <si>
    <t>36140</t>
  </si>
  <si>
    <t>Walla Walla</t>
  </si>
  <si>
    <t>36250</t>
  </si>
  <si>
    <t>College Place</t>
  </si>
  <si>
    <t>36400</t>
  </si>
  <si>
    <t>Columbia (Walla Walla)</t>
  </si>
  <si>
    <t>37501</t>
  </si>
  <si>
    <t>Bellingham</t>
  </si>
  <si>
    <t>37502</t>
  </si>
  <si>
    <t>Ferndale</t>
  </si>
  <si>
    <t>37503</t>
  </si>
  <si>
    <t>Blaine</t>
  </si>
  <si>
    <t>37504</t>
  </si>
  <si>
    <t>Lynden</t>
  </si>
  <si>
    <t>37505</t>
  </si>
  <si>
    <t>Meridian</t>
  </si>
  <si>
    <t>37506</t>
  </si>
  <si>
    <t>Nooksack Valley</t>
  </si>
  <si>
    <t>37507</t>
  </si>
  <si>
    <t>Mount Baker</t>
  </si>
  <si>
    <t>38126</t>
  </si>
  <si>
    <t>Lacrosse</t>
  </si>
  <si>
    <t>38264</t>
  </si>
  <si>
    <t>Lamont</t>
  </si>
  <si>
    <t>38267</t>
  </si>
  <si>
    <t>Pullman</t>
  </si>
  <si>
    <t>38300</t>
  </si>
  <si>
    <t>Colfax</t>
  </si>
  <si>
    <t>38304</t>
  </si>
  <si>
    <t>Steptoe</t>
  </si>
  <si>
    <t>38308</t>
  </si>
  <si>
    <t>Endicott</t>
  </si>
  <si>
    <t>39002</t>
  </si>
  <si>
    <t>Union Gap</t>
  </si>
  <si>
    <t>39003</t>
  </si>
  <si>
    <t>Naches Valley</t>
  </si>
  <si>
    <t>39007</t>
  </si>
  <si>
    <t>Yakima</t>
  </si>
  <si>
    <t>39090</t>
  </si>
  <si>
    <t>East Valley (Yakima)</t>
  </si>
  <si>
    <t>39119</t>
  </si>
  <si>
    <t>Selah</t>
  </si>
  <si>
    <t>39120</t>
  </si>
  <si>
    <t>Mabton</t>
  </si>
  <si>
    <t>39200</t>
  </si>
  <si>
    <t>Grandview</t>
  </si>
  <si>
    <t>39201</t>
  </si>
  <si>
    <t>Sunnyside</t>
  </si>
  <si>
    <t>39202</t>
  </si>
  <si>
    <t>Toppenish</t>
  </si>
  <si>
    <t>39203</t>
  </si>
  <si>
    <t>Highland</t>
  </si>
  <si>
    <t>39204</t>
  </si>
  <si>
    <t>Granger</t>
  </si>
  <si>
    <t>39205</t>
  </si>
  <si>
    <t>Zillah</t>
  </si>
  <si>
    <t>39207</t>
  </si>
  <si>
    <t>Wapato</t>
  </si>
  <si>
    <t>39208</t>
  </si>
  <si>
    <t>West Valley (Yakima)</t>
  </si>
  <si>
    <t>39209</t>
  </si>
  <si>
    <t>Mount Adams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</si>
</sst>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mm\-dd\-yyyy"/>
    <numFmt numFmtId="167" formatCode="&quot;$&quot;#,##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i/>
      <sz val="8"/>
      <name val="Verdana"/>
      <family val="2"/>
    </font>
    <font>
      <u/>
      <sz val="8"/>
      <name val="Verdana"/>
      <family val="2"/>
    </font>
    <font>
      <b/>
      <sz val="8"/>
      <color theme="1"/>
      <name val="Verdana"/>
      <family val="2"/>
    </font>
    <font>
      <i/>
      <sz val="8"/>
      <color theme="1"/>
      <name val="Verdana"/>
      <family val="2"/>
    </font>
    <font>
      <sz val="7"/>
      <name val="Verdana"/>
      <family val="2"/>
    </font>
    <font>
      <sz val="7.5"/>
      <name val="Verdana"/>
      <family val="2"/>
    </font>
    <font>
      <b/>
      <sz val="11"/>
      <color theme="1"/>
      <name val="Verdana"/>
      <family val="2"/>
    </font>
    <font>
      <b/>
      <u/>
      <sz val="8"/>
      <color theme="1"/>
      <name val="Verdana"/>
      <family val="2"/>
    </font>
    <font>
      <b/>
      <sz val="11"/>
      <name val="Verdana"/>
      <family val="2"/>
    </font>
    <font>
      <b/>
      <sz val="12"/>
      <name val="Verdana"/>
      <family val="2"/>
    </font>
    <font>
      <sz val="8"/>
      <color theme="0" tint="-0.249977111117893"/>
      <name val="Wingdings 3"/>
      <family val="1"/>
      <charset val="2"/>
    </font>
  </fonts>
  <fills count="3">
    <fill>
      <patternFill patternType="none"/>
    </fill>
    <fill>
      <patternFill patternType="gray125"/>
    </fill>
    <fill>
      <gradientFill degree="90">
        <stop position="0">
          <color rgb="FFFEFEFE"/>
        </stop>
        <stop position="1">
          <color rgb="FFF1F4F8"/>
        </stop>
      </gradient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NumberFormat="1"/>
    <xf numFmtId="0" fontId="2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2" fillId="0" borderId="9" xfId="0" applyFont="1" applyFill="1" applyBorder="1" applyProtection="1">
      <protection locked="0"/>
    </xf>
    <xf numFmtId="0" fontId="4" fillId="0" borderId="1" xfId="0" applyFont="1" applyBorder="1" applyAlignment="1" applyProtection="1">
      <alignment horizontal="centerContinuous"/>
      <protection locked="0"/>
    </xf>
    <xf numFmtId="0" fontId="2" fillId="0" borderId="2" xfId="0" applyFont="1" applyBorder="1" applyAlignment="1" applyProtection="1">
      <alignment horizontal="centerContinuous"/>
      <protection locked="0"/>
    </xf>
    <xf numFmtId="0" fontId="5" fillId="0" borderId="0" xfId="0" applyFont="1" applyProtection="1">
      <protection hidden="1"/>
    </xf>
    <xf numFmtId="0" fontId="6" fillId="0" borderId="1" xfId="0" applyFont="1" applyBorder="1" applyAlignment="1" applyProtection="1">
      <alignment horizontal="centerContinuous"/>
      <protection locked="0"/>
    </xf>
    <xf numFmtId="0" fontId="4" fillId="0" borderId="2" xfId="0" applyFont="1" applyBorder="1" applyAlignment="1" applyProtection="1">
      <alignment horizontal="centerContinuous"/>
      <protection locked="0"/>
    </xf>
    <xf numFmtId="0" fontId="4" fillId="0" borderId="5" xfId="0" applyFont="1" applyBorder="1" applyAlignment="1" applyProtection="1">
      <alignment horizontal="centerContinuous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164" fontId="2" fillId="0" borderId="0" xfId="1" applyNumberFormat="1" applyFont="1" applyProtection="1">
      <protection locked="0" hidden="1"/>
    </xf>
    <xf numFmtId="165" fontId="2" fillId="0" borderId="0" xfId="2" applyNumberFormat="1" applyFont="1" applyProtection="1">
      <protection locked="0" hidden="1"/>
    </xf>
    <xf numFmtId="0" fontId="7" fillId="0" borderId="0" xfId="0" applyFont="1" applyProtection="1">
      <protection locked="0"/>
    </xf>
    <xf numFmtId="164" fontId="7" fillId="0" borderId="0" xfId="0" applyNumberFormat="1" applyFont="1" applyProtection="1">
      <protection locked="0" hidden="1"/>
    </xf>
    <xf numFmtId="9" fontId="7" fillId="0" borderId="0" xfId="2" applyFont="1" applyProtection="1">
      <protection locked="0" hidden="1"/>
    </xf>
    <xf numFmtId="9" fontId="7" fillId="0" borderId="0" xfId="0" applyNumberFormat="1" applyFont="1" applyProtection="1">
      <protection locked="0"/>
    </xf>
    <xf numFmtId="0" fontId="12" fillId="0" borderId="0" xfId="0" applyFont="1" applyProtection="1">
      <protection locked="0"/>
    </xf>
    <xf numFmtId="0" fontId="13" fillId="0" borderId="0" xfId="0" applyFont="1" applyProtection="1">
      <protection hidden="1"/>
    </xf>
    <xf numFmtId="0" fontId="4" fillId="0" borderId="0" xfId="0" applyFont="1" applyBorder="1" applyAlignment="1" applyProtection="1">
      <alignment horizontal="centerContinuous"/>
      <protection locked="0"/>
    </xf>
    <xf numFmtId="0" fontId="2" fillId="0" borderId="0" xfId="0" applyFont="1" applyBorder="1" applyProtection="1">
      <protection locked="0"/>
    </xf>
    <xf numFmtId="0" fontId="6" fillId="0" borderId="6" xfId="0" applyFont="1" applyBorder="1" applyAlignment="1" applyProtection="1">
      <alignment horizontal="centerContinuous"/>
      <protection locked="0"/>
    </xf>
    <xf numFmtId="0" fontId="4" fillId="0" borderId="8" xfId="0" applyFont="1" applyBorder="1" applyAlignment="1" applyProtection="1">
      <alignment horizontal="centerContinuous"/>
      <protection locked="0"/>
    </xf>
    <xf numFmtId="0" fontId="14" fillId="0" borderId="0" xfId="0" applyFont="1" applyAlignment="1" applyProtection="1">
      <alignment horizontal="centerContinuous" vertical="top"/>
      <protection hidden="1"/>
    </xf>
    <xf numFmtId="0" fontId="2" fillId="0" borderId="0" xfId="0" applyFont="1" applyAlignment="1" applyProtection="1">
      <alignment horizontal="centerContinuous" vertical="top"/>
      <protection locked="0"/>
    </xf>
    <xf numFmtId="0" fontId="2" fillId="0" borderId="11" xfId="0" applyFont="1" applyBorder="1" applyAlignment="1" applyProtection="1">
      <alignment horizontal="centerContinuous" vertical="top"/>
      <protection locked="0"/>
    </xf>
    <xf numFmtId="0" fontId="2" fillId="0" borderId="0" xfId="0" applyFont="1" applyAlignment="1" applyProtection="1">
      <alignment vertical="top"/>
      <protection locked="0"/>
    </xf>
    <xf numFmtId="0" fontId="7" fillId="0" borderId="5" xfId="0" applyFont="1" applyBorder="1" applyAlignment="1" applyProtection="1">
      <alignment horizontal="centerContinuous"/>
      <protection locked="0"/>
    </xf>
    <xf numFmtId="0" fontId="3" fillId="0" borderId="5" xfId="0" applyFont="1" applyBorder="1" applyAlignment="1" applyProtection="1">
      <alignment horizontal="centerContinuous"/>
      <protection locked="0"/>
    </xf>
    <xf numFmtId="0" fontId="2" fillId="0" borderId="5" xfId="0" applyFont="1" applyBorder="1" applyAlignment="1" applyProtection="1">
      <alignment horizontal="centerContinuous"/>
      <protection locked="0"/>
    </xf>
    <xf numFmtId="0" fontId="8" fillId="0" borderId="11" xfId="0" applyFont="1" applyBorder="1" applyProtection="1">
      <protection locked="0"/>
    </xf>
    <xf numFmtId="0" fontId="2" fillId="0" borderId="11" xfId="0" applyFont="1" applyBorder="1" applyProtection="1">
      <protection locked="0"/>
    </xf>
    <xf numFmtId="164" fontId="8" fillId="0" borderId="11" xfId="0" applyNumberFormat="1" applyFont="1" applyBorder="1"/>
    <xf numFmtId="0" fontId="8" fillId="0" borderId="11" xfId="0" applyFont="1" applyBorder="1" applyProtection="1">
      <protection locked="0" hidden="1"/>
    </xf>
    <xf numFmtId="164" fontId="8" fillId="0" borderId="11" xfId="0" applyNumberFormat="1" applyFont="1" applyBorder="1" applyProtection="1">
      <protection locked="0"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vertical="center"/>
      <protection hidden="1"/>
    </xf>
    <xf numFmtId="166" fontId="9" fillId="0" borderId="0" xfId="0" applyNumberFormat="1" applyFont="1" applyProtection="1">
      <protection hidden="1"/>
    </xf>
    <xf numFmtId="165" fontId="2" fillId="0" borderId="8" xfId="2" applyNumberFormat="1" applyFont="1" applyBorder="1" applyProtection="1">
      <protection locked="0" hidden="1"/>
    </xf>
    <xf numFmtId="0" fontId="3" fillId="0" borderId="2" xfId="0" applyFont="1" applyBorder="1" applyAlignment="1" applyProtection="1">
      <alignment horizontal="centerContinuous"/>
      <protection locked="0"/>
    </xf>
    <xf numFmtId="0" fontId="11" fillId="0" borderId="1" xfId="0" applyFont="1" applyBorder="1" applyAlignment="1" applyProtection="1">
      <alignment horizontal="centerContinuous" vertical="center"/>
      <protection locked="0"/>
    </xf>
    <xf numFmtId="0" fontId="2" fillId="0" borderId="6" xfId="0" applyFont="1" applyBorder="1" applyProtection="1">
      <protection locked="0"/>
    </xf>
    <xf numFmtId="0" fontId="7" fillId="0" borderId="6" xfId="0" applyFont="1" applyBorder="1" applyProtection="1">
      <protection locked="0"/>
    </xf>
    <xf numFmtId="0" fontId="8" fillId="0" borderId="7" xfId="0" applyFont="1" applyBorder="1" applyProtection="1">
      <protection locked="0"/>
    </xf>
    <xf numFmtId="164" fontId="0" fillId="0" borderId="0" xfId="1" applyNumberFormat="1" applyFont="1"/>
    <xf numFmtId="0" fontId="0" fillId="0" borderId="0" xfId="0" applyAlignment="1">
      <alignment wrapText="1"/>
    </xf>
    <xf numFmtId="167" fontId="0" fillId="0" borderId="0" xfId="1" applyNumberFormat="1" applyFont="1"/>
    <xf numFmtId="0" fontId="2" fillId="0" borderId="9" xfId="0" applyFont="1" applyBorder="1" applyProtection="1">
      <protection locked="0"/>
    </xf>
    <xf numFmtId="167" fontId="0" fillId="0" borderId="0" xfId="0" applyNumberFormat="1"/>
    <xf numFmtId="0" fontId="15" fillId="2" borderId="10" xfId="0" applyFont="1" applyFill="1" applyBorder="1" applyAlignment="1" applyProtection="1">
      <alignment horizontal="left" vertical="center" shrinkToFit="1"/>
      <protection hidden="1"/>
    </xf>
    <xf numFmtId="0" fontId="0" fillId="0" borderId="0" xfId="0" applyFont="1" applyProtection="1">
      <protection locked="0"/>
    </xf>
    <xf numFmtId="165" fontId="0" fillId="0" borderId="0" xfId="2" applyNumberFormat="1" applyFont="1"/>
    <xf numFmtId="0" fontId="3" fillId="0" borderId="0" xfId="0" applyFont="1" applyAlignment="1" applyProtection="1">
      <protection locked="0"/>
    </xf>
    <xf numFmtId="0" fontId="11" fillId="0" borderId="1" xfId="0" applyFont="1" applyBorder="1" applyAlignment="1" applyProtection="1">
      <alignment horizontal="centerContinuous" vertical="center"/>
      <protection hidden="1"/>
    </xf>
    <xf numFmtId="0" fontId="2" fillId="0" borderId="6" xfId="0" applyFont="1" applyBorder="1" applyProtection="1">
      <protection hidden="1"/>
    </xf>
    <xf numFmtId="0" fontId="7" fillId="0" borderId="6" xfId="0" applyFont="1" applyBorder="1" applyProtection="1">
      <protection hidden="1"/>
    </xf>
    <xf numFmtId="0" fontId="8" fillId="0" borderId="7" xfId="0" applyFont="1" applyBorder="1" applyProtection="1">
      <protection hidden="1"/>
    </xf>
    <xf numFmtId="0" fontId="2" fillId="0" borderId="0" xfId="0" applyFont="1" applyProtection="1">
      <protection hidden="1"/>
    </xf>
    <xf numFmtId="164" fontId="7" fillId="0" borderId="0" xfId="0" applyNumberFormat="1" applyFont="1" applyProtection="1">
      <protection hidden="1"/>
    </xf>
    <xf numFmtId="9" fontId="7" fillId="0" borderId="0" xfId="2" applyFont="1" applyProtection="1">
      <protection hidden="1"/>
    </xf>
    <xf numFmtId="9" fontId="7" fillId="0" borderId="8" xfId="2" applyFont="1" applyBorder="1" applyProtection="1">
      <protection hidden="1"/>
    </xf>
    <xf numFmtId="164" fontId="8" fillId="0" borderId="11" xfId="0" applyNumberFormat="1" applyFont="1" applyBorder="1" applyProtection="1">
      <protection hidden="1"/>
    </xf>
    <xf numFmtId="0" fontId="8" fillId="0" borderId="12" xfId="0" applyFont="1" applyBorder="1" applyProtection="1">
      <protection hidden="1"/>
    </xf>
    <xf numFmtId="9" fontId="7" fillId="0" borderId="0" xfId="0" applyNumberFormat="1" applyFont="1" applyProtection="1">
      <protection hidden="1"/>
    </xf>
    <xf numFmtId="9" fontId="7" fillId="0" borderId="8" xfId="0" applyNumberFormat="1" applyFont="1" applyBorder="1" applyProtection="1">
      <protection hidden="1"/>
    </xf>
    <xf numFmtId="0" fontId="8" fillId="0" borderId="11" xfId="0" applyFont="1" applyBorder="1" applyProtection="1">
      <protection hidden="1"/>
    </xf>
    <xf numFmtId="0" fontId="2" fillId="0" borderId="11" xfId="0" applyFont="1" applyBorder="1" applyProtection="1">
      <protection hidden="1"/>
    </xf>
    <xf numFmtId="0" fontId="2" fillId="0" borderId="12" xfId="0" applyFont="1" applyBorder="1" applyProtection="1">
      <protection hidden="1"/>
    </xf>
    <xf numFmtId="0" fontId="2" fillId="0" borderId="0" xfId="0" applyFont="1" applyBorder="1" applyAlignment="1" applyProtection="1">
      <alignment horizontal="centerContinuous" vertical="top"/>
      <protection locked="0"/>
    </xf>
    <xf numFmtId="0" fontId="2" fillId="0" borderId="8" xfId="0" applyFont="1" applyBorder="1" applyAlignment="1" applyProtection="1">
      <alignment horizontal="centerContinuous"/>
      <protection locked="0"/>
    </xf>
  </cellXfs>
  <cellStyles count="3">
    <cellStyle name="Comma" xfId="1" builtinId="3"/>
    <cellStyle name="Normal" xfId="0" builtinId="0"/>
    <cellStyle name="Percent" xfId="2" builtinId="5"/>
  </cellStyles>
  <dxfs count="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general" vertical="bottom" textRotation="0" wrapText="1" indent="0" justifyLastLine="0" shrinkToFit="0" readingOrder="0"/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sz val="11"/>
        <color theme="1"/>
      </font>
      <border>
        <bottom style="thin">
          <color theme="4"/>
        </bottom>
        <vertical/>
        <horizontal/>
      </border>
    </dxf>
    <dxf>
      <font>
        <sz val="8"/>
        <color theme="1"/>
        <name val="Tw Cen MT"/>
        <family val="2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</dxfs>
  <tableStyles count="1" defaultTableStyle="TableStyleMedium2" defaultPivotStyle="PivotStyleLight16">
    <tableStyle name="SlicerStyleDark1 2" pivot="0" table="0" count="10" xr9:uid="{FD0FC896-BDA8-4846-9FF4-8D71843FC078}">
      <tableStyleElement type="wholeTable" dxfId="10"/>
      <tableStyleElement type="headerRow" dxfId="9"/>
    </tableStyle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sz val="8"/>
            <color theme="0"/>
            <name val="Tw Cen MT"/>
            <family val="2"/>
            <scheme val="none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Dark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olapFunctions">
    <main first="ThisWorkbookDataModel">
      <tp t="e">
        <v>#N/A</v>
        <stp>1</stp>
        <tr r="H296" s="2"/>
        <tr r="H42" s="2"/>
        <tr r="H56" s="2"/>
        <tr r="H152" s="2"/>
        <tr r="H299" s="2"/>
        <tr r="H316" s="2"/>
        <tr r="H105" s="2"/>
        <tr r="H88" s="2"/>
        <tr r="H8" s="2"/>
        <tr r="H67" s="2"/>
        <tr r="H30" s="2"/>
        <tr r="H100" s="2"/>
        <tr r="H35" s="2"/>
        <tr r="H108" s="2"/>
        <tr r="H81" s="2"/>
        <tr r="H51" s="2"/>
        <tr r="H314" s="2"/>
        <tr r="H133" s="2"/>
        <tr r="H262" s="2"/>
        <tr r="H171" s="2"/>
        <tr r="H279" s="2"/>
        <tr r="H220" s="2"/>
        <tr r="H196" s="2"/>
        <tr r="H261" s="2"/>
        <tr r="H150" s="2"/>
        <tr r="H226" s="2"/>
        <tr r="H293" s="2"/>
        <tr r="H268" s="2"/>
        <tr r="H253" s="2"/>
        <tr r="H7" s="2"/>
        <tr r="H95" s="2"/>
        <tr r="H213" s="2"/>
        <tr r="H76" s="2"/>
        <tr r="H179" s="2"/>
        <tr r="H217" s="2"/>
        <tr r="H66" s="2"/>
        <tr r="H303" s="2"/>
        <tr r="H20" s="2"/>
        <tr r="H71" s="2"/>
        <tr r="H310" s="2"/>
        <tr r="H243" s="2"/>
        <tr r="H136" s="2"/>
        <tr r="H260" s="2"/>
        <tr r="H209" s="2"/>
        <tr r="H80" s="2"/>
        <tr r="H46" s="2"/>
        <tr r="H63" s="2"/>
        <tr r="H12" s="2"/>
        <tr r="H93" s="2"/>
        <tr r="H304" s="2"/>
        <tr r="H19" s="2"/>
        <tr r="H169" s="2"/>
        <tr r="H120" s="2"/>
        <tr r="H227" s="2"/>
        <tr r="H58" s="2"/>
        <tr r="H306" s="2"/>
        <tr r="H219" s="2"/>
        <tr r="H147" s="2"/>
        <tr r="H98" s="2"/>
        <tr r="H277" s="2"/>
        <tr r="H36" s="2"/>
        <tr r="H22" s="2"/>
        <tr r="H73" s="2"/>
        <tr r="H240" s="2"/>
        <tr r="H319" s="2"/>
        <tr r="H194" s="2"/>
        <tr r="H225" s="2"/>
        <tr r="H149" s="2"/>
        <tr r="H112" s="2"/>
        <tr r="H269" s="2"/>
        <tr r="H4" s="2"/>
        <tr r="H109" s="2"/>
        <tr r="H185" s="2"/>
        <tr r="H157" s="2"/>
        <tr r="H5" s="2"/>
        <tr r="H278" s="2"/>
        <tr r="H89" s="2"/>
        <tr r="H173" s="2"/>
        <tr r="H239" s="2"/>
        <tr r="H106" s="2"/>
        <tr r="H61" s="2"/>
        <tr r="H315" s="2"/>
        <tr r="H96" s="2"/>
        <tr r="H163" s="2"/>
        <tr r="H245" s="2"/>
        <tr r="H282" s="2"/>
        <tr r="H144" s="2"/>
        <tr r="H203" s="2"/>
        <tr r="H298" s="2"/>
        <tr r="H79" s="2"/>
        <tr r="H17" s="2"/>
        <tr r="H166" s="2"/>
        <tr r="H78" s="2"/>
        <tr r="H291" s="2"/>
        <tr r="H232" s="2"/>
        <tr r="H317" s="2"/>
        <tr r="H74" s="2"/>
        <tr r="H10" s="2"/>
        <tr r="H321" s="2"/>
        <tr r="H119" s="2"/>
        <tr r="H41" s="2"/>
        <tr r="H47" s="2"/>
        <tr r="H202" s="2"/>
        <tr r="H37" s="2"/>
        <tr r="H114" s="2"/>
        <tr r="H122" s="2"/>
        <tr r="H85" s="2"/>
        <tr r="H153" s="2"/>
        <tr r="H191" s="2"/>
        <tr r="H307" s="2"/>
        <tr r="H125" s="2"/>
        <tr r="H252" s="2"/>
        <tr r="H273" s="2"/>
        <tr r="H16" s="2"/>
        <tr r="H198" s="2"/>
        <tr r="H27" s="2"/>
        <tr r="H97" s="2"/>
        <tr r="H251" s="2"/>
        <tr r="H195" s="2"/>
        <tr r="H102" s="2"/>
        <tr r="H221" s="2"/>
        <tr r="H92" s="2"/>
        <tr r="H13" s="2"/>
        <tr r="H11" s="2"/>
        <tr r="H94" s="2"/>
        <tr r="H265" s="2"/>
        <tr r="H207" s="2"/>
        <tr r="H124" s="2"/>
        <tr r="H26" s="2"/>
        <tr r="H158" s="2"/>
        <tr r="H103" s="2"/>
        <tr r="H187" s="2"/>
        <tr r="H140" s="2"/>
        <tr r="H44" s="2"/>
        <tr r="H70" s="2"/>
        <tr r="H302" s="2"/>
        <tr r="H142" s="2"/>
        <tr r="H292" s="2"/>
        <tr r="H215" s="2"/>
        <tr r="H143" s="2"/>
        <tr r="H156" s="2"/>
        <tr r="H184" s="2"/>
        <tr r="H164" s="2"/>
        <tr r="H274" s="2"/>
        <tr r="H129" s="2"/>
        <tr r="H82" s="2"/>
        <tr r="H54" s="2"/>
        <tr r="H161" s="2"/>
        <tr r="H155" s="2"/>
        <tr r="H121" s="2"/>
        <tr r="H276" s="2"/>
        <tr r="H300" s="2"/>
        <tr r="H49" s="2"/>
        <tr r="H146" s="2"/>
        <tr r="H242" s="2"/>
        <tr r="H201" s="2"/>
        <tr r="H53" s="2"/>
        <tr r="H172" s="2"/>
        <tr r="H309" s="2"/>
        <tr r="H151" s="2"/>
        <tr r="H15" s="2"/>
        <tr r="H50" s="2"/>
        <tr r="H320" s="2"/>
        <tr r="H34" s="2"/>
        <tr r="H87" s="2"/>
        <tr r="H62" s="2"/>
        <tr r="H168" s="2"/>
        <tr r="H45" s="2"/>
        <tr r="H65" s="2"/>
        <tr r="H183" s="2"/>
        <tr r="H40" s="2"/>
        <tr r="H229" s="2"/>
        <tr r="H3" s="2"/>
        <tr r="H297" s="2"/>
        <tr r="H32" s="2"/>
        <tr r="H145" s="2"/>
        <tr r="H248" s="2"/>
        <tr r="H134" s="2"/>
        <tr r="H115" s="2"/>
        <tr r="H254" s="2"/>
        <tr r="H222" s="2"/>
        <tr r="H211" s="2"/>
        <tr r="H128" s="2"/>
        <tr r="H312" s="2"/>
        <tr r="H223" s="2"/>
        <tr r="H241" s="2"/>
        <tr r="H69" s="2"/>
        <tr r="H264" s="2"/>
        <tr r="H230" s="2"/>
        <tr r="H21" s="2"/>
        <tr r="H193" s="2"/>
        <tr r="H210" s="2"/>
        <tr r="H287" s="2"/>
        <tr r="H132" s="2"/>
        <tr r="H199" s="2"/>
        <tr r="H263" s="2"/>
        <tr r="H60" s="2"/>
        <tr r="H285" s="2"/>
        <tr r="H284" s="2"/>
        <tr r="H14" s="2"/>
        <tr r="H238" s="2"/>
        <tr r="H25" s="2"/>
        <tr r="H104" s="2"/>
        <tr r="H308" s="2"/>
        <tr r="H59" s="2"/>
        <tr r="H305" s="2"/>
        <tr r="H43" s="2"/>
        <tr r="H294" s="2"/>
        <tr r="H170" s="2"/>
        <tr r="H84" s="2"/>
        <tr r="H176" s="2"/>
        <tr r="H29" s="2"/>
        <tr r="H160" s="2"/>
        <tr r="H313" s="2"/>
        <tr r="H113" s="2"/>
        <tr r="H280" s="2"/>
        <tr r="H178" s="2"/>
        <tr r="H174" s="2"/>
        <tr r="H110" s="2"/>
        <tr r="H189" s="2"/>
        <tr r="H288" s="2"/>
        <tr r="H249" s="2"/>
        <tr r="H258" s="2"/>
        <tr r="H177" s="2"/>
        <tr r="H250" s="2"/>
        <tr r="H126" s="2"/>
        <tr r="H131" s="2"/>
        <tr r="H148" s="2"/>
        <tr r="H216" s="2"/>
        <tr r="H175" s="2"/>
        <tr r="H301" s="2"/>
        <tr r="H186" s="2"/>
        <tr r="H75" s="2"/>
        <tr r="H192" s="2"/>
        <tr r="H68" s="2"/>
        <tr r="H255" s="2"/>
        <tr r="H57" s="2"/>
        <tr r="H38" s="2"/>
        <tr r="H23" s="2"/>
        <tr r="H107" s="2"/>
        <tr r="H55" s="2"/>
        <tr r="H6" s="2"/>
        <tr r="H159" s="2"/>
        <tr r="H286" s="2"/>
        <tr r="H137" s="2"/>
        <tr r="H91" s="2"/>
        <tr r="H283" s="2"/>
        <tr r="H246" s="2"/>
        <tr r="H116" s="2"/>
        <tr r="H290" s="2"/>
        <tr r="H180" s="2"/>
        <tr r="H77" s="2"/>
        <tr r="H24" s="2"/>
        <tr r="H281" s="2"/>
        <tr r="H86" s="2"/>
        <tr r="H218" s="2"/>
        <tr r="H138" s="2"/>
        <tr r="H190" s="2"/>
        <tr r="H214" s="2"/>
        <tr r="H135" s="2"/>
        <tr r="H236" s="2"/>
        <tr r="H244" s="2"/>
        <tr r="H18" s="2"/>
        <tr r="H271" s="2"/>
        <tr r="H275" s="2"/>
        <tr r="H28" s="2"/>
        <tr r="H9" s="2"/>
        <tr r="H267" s="2"/>
        <tr r="H123" s="2"/>
        <tr r="H64" s="2"/>
        <tr r="H48" s="2"/>
        <tr r="H205" s="2"/>
        <tr r="H90" s="2"/>
        <tr r="H188" s="2"/>
        <tr r="H224" s="2"/>
        <tr r="H235" s="2"/>
        <tr r="H272" s="2"/>
        <tr r="H83" s="2"/>
        <tr r="H182" s="2"/>
        <tr r="H111" s="2"/>
        <tr r="H99" s="2"/>
        <tr r="H162" s="2"/>
        <tr r="H197" s="2"/>
        <tr r="H270" s="2"/>
        <tr r="H33" s="2"/>
        <tr r="H52" s="2"/>
        <tr r="H154" s="2"/>
        <tr r="H39" s="2"/>
        <tr r="H208" s="2"/>
        <tr r="H234" s="2"/>
        <tr r="H247" s="2"/>
        <tr r="H318" s="2"/>
        <tr r="H311" s="2"/>
        <tr r="H204" s="2"/>
        <tr r="H141" s="2"/>
        <tr r="H181" s="2"/>
        <tr r="H259" s="2"/>
        <tr r="H256" s="2"/>
        <tr r="H266" s="2"/>
        <tr r="H31" s="2"/>
        <tr r="H139" s="2"/>
        <tr r="H295" s="2"/>
        <tr r="H231" s="2"/>
        <tr r="H228" s="2"/>
        <tr r="H167" s="2"/>
        <tr r="H257" s="2"/>
        <tr r="H200" s="2"/>
        <tr r="H117" s="2"/>
        <tr r="H127" s="2"/>
        <tr r="H212" s="2"/>
        <tr r="H130" s="2"/>
        <tr r="H72" s="2"/>
        <tr r="H206" s="2"/>
        <tr r="H237" s="2"/>
        <tr r="H233" s="2"/>
        <tr r="H2" s="2"/>
        <tr r="H118" s="2"/>
        <tr r="H289" s="2"/>
        <tr r="H101" s="2"/>
        <tr r="H165" s="2"/>
        <tr r="N10" s="2"/>
        <tr r="BJ13" s="1"/>
        <tr r="BJ16" s="1"/>
        <tr r="BJ26" s="1"/>
        <tr r="BJ14" s="1"/>
        <tr r="BJ29" s="1"/>
        <tr r="BJ18" s="1"/>
        <tr r="BJ24" s="1"/>
        <tr r="BJ28" s="1"/>
        <tr r="BJ23" s="1"/>
        <tr r="BJ27" s="1"/>
        <tr r="BJ12" s="1"/>
        <tr r="BJ25" s="1"/>
        <tr r="BJ17" s="1"/>
        <tr r="BJ15" s="1"/>
        <tr r="BH13" s="1"/>
        <tr r="BH15" s="1"/>
        <tr r="BH12" s="1"/>
        <tr r="BH14" s="1"/>
        <tr r="BH17" s="1"/>
        <tr r="BJ31" s="1"/>
        <tr r="BH16" s="1"/>
        <tr r="BH18" s="1"/>
        <tr r="BH25" s="1"/>
        <tr r="BH29" s="1"/>
        <tr r="BJ20" s="1"/>
        <tr r="BH20" s="1"/>
        <tr r="BH26" s="1"/>
        <tr r="BH24" s="1"/>
        <tr r="BH28" s="1"/>
        <tr r="BH27" s="1"/>
        <tr r="BH23" s="1"/>
        <tr r="BF28" s="1"/>
        <tr r="BF29" s="1"/>
        <tr r="BF16" s="1"/>
        <tr r="BF17" s="1"/>
        <tr r="BF27" s="1"/>
        <tr r="BF15" s="1"/>
        <tr r="BF13" s="1"/>
        <tr r="BF14" s="1"/>
        <tr r="BF23" s="1"/>
        <tr r="BF12" s="1"/>
        <tr r="BF24" s="1"/>
        <tr r="BH31" s="1"/>
        <tr r="BF26" s="1"/>
        <tr r="BF18" s="1"/>
        <tr r="BF25" s="1"/>
        <tr r="BF31" s="1"/>
        <tr r="BF20" s="1"/>
        <tr r="BD14" s="1"/>
        <tr r="BD24" s="1"/>
        <tr r="BD29" s="1"/>
        <tr r="BD13" s="1"/>
        <tr r="BD15" s="1"/>
        <tr r="BD26" s="1"/>
        <tr r="BD28" s="1"/>
        <tr r="BD23" s="1"/>
        <tr r="BD25" s="1"/>
        <tr r="BD27" s="1"/>
        <tr r="BD12" s="1"/>
        <tr r="BD18" s="1"/>
        <tr r="BD17" s="1"/>
        <tr r="BD16" s="1"/>
        <tr r="BD20" s="1"/>
        <tr r="BB14" s="1"/>
        <tr r="BB18" s="1"/>
        <tr r="BB12" s="1"/>
        <tr r="BB17" s="1"/>
        <tr r="BB15" s="1"/>
        <tr r="BD31" s="1"/>
        <tr r="BB16" s="1"/>
        <tr r="BB13" s="1"/>
        <tr r="BB29" s="1"/>
        <tr r="BB20" s="1"/>
        <tr r="BB28" s="1"/>
        <tr r="BB24" s="1"/>
        <tr r="BB26" s="1"/>
        <tr r="BB23" s="1"/>
        <tr r="BB25" s="1"/>
        <tr r="BB27" s="1"/>
        <tr r="AZ25" s="1"/>
        <tr r="AZ26" s="1"/>
        <tr r="AZ15" s="1"/>
        <tr r="AZ29" s="1"/>
        <tr r="BB31" s="1"/>
        <tr r="AZ12" s="1"/>
        <tr r="AZ28" s="1"/>
        <tr r="AZ16" s="1"/>
        <tr r="AZ27" s="1"/>
        <tr r="AZ14" s="1"/>
        <tr r="AZ18" s="1"/>
        <tr r="AZ17" s="1"/>
        <tr r="AZ24" s="1"/>
        <tr r="AZ23" s="1"/>
        <tr r="AZ13" s="1"/>
        <tr r="AZ31" s="1"/>
        <tr r="AZ20" s="1"/>
        <tr r="AX13" s="1"/>
        <tr r="AX23" s="1"/>
        <tr r="AX27" s="1"/>
        <tr r="AX29" s="1"/>
        <tr r="AX25" s="1"/>
        <tr r="AX14" s="1"/>
        <tr r="AX12" s="1"/>
        <tr r="AX17" s="1"/>
        <tr r="AX16" s="1"/>
        <tr r="AX24" s="1"/>
        <tr r="AX26" s="1"/>
        <tr r="AX28" s="1"/>
        <tr r="AX18" s="1"/>
        <tr r="AX15" s="1"/>
        <tr r="AV26" s="1"/>
        <tr r="AV23" s="1"/>
        <tr r="AV15" s="1"/>
        <tr r="AV14" s="1"/>
        <tr r="AV25" s="1"/>
        <tr r="AV27" s="1"/>
        <tr r="AV12" s="1"/>
        <tr r="AV28" s="1"/>
        <tr r="AV17" s="1"/>
        <tr r="AV29" s="1"/>
        <tr r="AX20" s="1"/>
        <tr r="AV24" s="1"/>
        <tr r="AX31" s="1"/>
        <tr r="AV16" s="1"/>
        <tr r="AV13" s="1"/>
        <tr r="AV18" s="1"/>
        <tr r="AV31" s="1"/>
        <tr r="AV20" s="1"/>
        <tr r="AT18" s="1"/>
        <tr r="AT12" s="1"/>
        <tr r="AT27" s="1"/>
        <tr r="AT17" s="1"/>
        <tr r="AT28" s="1"/>
        <tr r="AT16" s="1"/>
        <tr r="AT24" s="1"/>
        <tr r="AT25" s="1"/>
        <tr r="AT26" s="1"/>
        <tr r="AT15" s="1"/>
        <tr r="AT14" s="1"/>
        <tr r="AT29" s="1"/>
        <tr r="AT23" s="1"/>
        <tr r="AT13" s="1"/>
        <tr r="AR24" s="1"/>
        <tr r="AT31" s="1"/>
        <tr r="AR29" s="1"/>
        <tr r="AR28" s="1"/>
        <tr r="AR13" s="1"/>
        <tr r="AR27" s="1"/>
        <tr r="AR18" s="1"/>
        <tr r="AR17" s="1"/>
        <tr r="AR26" s="1"/>
        <tr r="AR25" s="1"/>
        <tr r="AT20" s="1"/>
        <tr r="AR14" s="1"/>
        <tr r="AR23" s="1"/>
        <tr r="AR16" s="1"/>
        <tr r="AR15" s="1"/>
        <tr r="AR12" s="1"/>
        <tr r="AR31" s="1"/>
        <tr r="AP24" s="1"/>
        <tr r="AP16" s="1"/>
        <tr r="AP28" s="1"/>
        <tr r="AP13" s="1"/>
        <tr r="AP15" s="1"/>
        <tr r="AP12" s="1"/>
        <tr r="AR20" s="1"/>
        <tr r="AP17" s="1"/>
        <tr r="AP26" s="1"/>
        <tr r="AP18" s="1"/>
        <tr r="AP27" s="1"/>
        <tr r="AP14" s="1"/>
        <tr r="AP29" s="1"/>
        <tr r="AP25" s="1"/>
        <tr r="AP23" s="1"/>
        <tr r="AP31" s="1"/>
        <tr r="AN13" s="1"/>
        <tr r="AN23" s="1"/>
        <tr r="AN12" s="1"/>
        <tr r="AN16" s="1"/>
        <tr r="AN14" s="1"/>
        <tr r="AN29" s="1"/>
        <tr r="AN25" s="1"/>
        <tr r="AN15" s="1"/>
        <tr r="AN18" s="1"/>
        <tr r="AN17" s="1"/>
        <tr r="AN28" s="1"/>
        <tr r="AN24" s="1"/>
        <tr r="AN27" s="1"/>
        <tr r="AN26" s="1"/>
        <tr r="AP20" s="1"/>
        <tr r="AL14" s="1"/>
        <tr r="AL17" s="1"/>
        <tr r="AL13" s="1"/>
        <tr r="AN20" s="1"/>
        <tr r="AL12" s="1"/>
        <tr r="AN31" s="1"/>
        <tr r="AL24" s="1"/>
        <tr r="AL25" s="1"/>
        <tr r="AL23" s="1"/>
        <tr r="AL18" s="1"/>
        <tr r="AL15" s="1"/>
        <tr r="AL27" s="1"/>
        <tr r="AL26" s="1"/>
        <tr r="AL16" s="1"/>
        <tr r="AL28" s="1"/>
        <tr r="AL29" s="1"/>
        <tr r="AJ27" s="1"/>
        <tr r="AL31" s="1"/>
        <tr r="AJ13" s="1"/>
        <tr r="AJ25" s="1"/>
        <tr r="AJ17" s="1"/>
        <tr r="AJ29" s="1"/>
        <tr r="AL20" s="1"/>
        <tr r="AJ14" s="1"/>
        <tr r="AJ15" s="1"/>
        <tr r="AJ26" s="1"/>
        <tr r="AJ28" s="1"/>
        <tr r="AJ12" s="1"/>
        <tr r="AJ23" s="1"/>
        <tr r="AJ24" s="1"/>
        <tr r="AJ18" s="1"/>
        <tr r="AJ16" s="1"/>
        <tr r="AH18" s="1"/>
        <tr r="AH13" s="1"/>
        <tr r="AH29" s="1"/>
        <tr r="AH17" s="1"/>
        <tr r="AH28" s="1"/>
        <tr r="AH23" s="1"/>
        <tr r="AH27" s="1"/>
        <tr r="AJ20" s="1"/>
        <tr r="AH26" s="1"/>
        <tr r="AH12" s="1"/>
        <tr r="AH14" s="1"/>
        <tr r="AH15" s="1"/>
        <tr r="AH24" s="1"/>
        <tr r="AH25" s="1"/>
        <tr r="AH16" s="1"/>
        <tr r="AJ31" s="1"/>
        <tr r="AH31" s="1"/>
        <tr r="AH20" s="1"/>
        <tr r="AF23" s="1"/>
        <tr r="AF26" s="1"/>
        <tr r="AF18" s="1"/>
        <tr r="AF27" s="1"/>
        <tr r="AF28" s="1"/>
        <tr r="AF25" s="1"/>
        <tr r="AF15" s="1"/>
        <tr r="AF14" s="1"/>
        <tr r="AF12" s="1"/>
        <tr r="AF29" s="1"/>
        <tr r="AF17" s="1"/>
        <tr r="AF13" s="1"/>
        <tr r="AF16" s="1"/>
        <tr r="AF24" s="1"/>
        <tr r="AF31" s="1"/>
        <tr r="AF20" s="1"/>
        <tr r="AD29" s="1"/>
        <tr r="AD28" s="1"/>
        <tr r="AD25" s="1"/>
        <tr r="AD26" s="1"/>
        <tr r="AD23" s="1"/>
        <tr r="AD27" s="1"/>
        <tr r="AD24" s="1"/>
        <tr r="AD12" s="1"/>
        <tr r="AD31" s="1"/>
        <tr r="AD15" s="1"/>
        <tr r="AD16" s="1"/>
        <tr r="AD18" s="1"/>
        <tr r="AD17" s="1"/>
        <tr r="AD13" s="1"/>
        <tr r="AD14" s="1"/>
        <tr r="AB26" s="1"/>
        <tr r="AB12" s="1"/>
        <tr r="AB13" s="1"/>
        <tr r="AB23" s="1"/>
        <tr r="AB28" s="1"/>
        <tr r="AB27" s="1"/>
        <tr r="AB29" s="1"/>
        <tr r="AB18" s="1"/>
        <tr r="AB15" s="1"/>
        <tr r="AB24" s="1"/>
        <tr r="AB14" s="1"/>
        <tr r="AD20" s="1"/>
        <tr r="AB16" s="1"/>
        <tr r="AB25" s="1"/>
        <tr r="AB17" s="1"/>
        <tr r="AB20" s="1"/>
        <tr r="AB31" s="1"/>
        <tr r="Z17" s="1"/>
        <tr r="Z27" s="1"/>
        <tr r="Z25" s="1"/>
        <tr r="Z28" s="1"/>
        <tr r="Z12" s="1"/>
        <tr r="Z13" s="1"/>
        <tr r="Z18" s="1"/>
        <tr r="Z16" s="1"/>
        <tr r="Z15" s="1"/>
        <tr r="Z29" s="1"/>
        <tr r="Z24" s="1"/>
        <tr r="Z23" s="1"/>
        <tr r="Z26" s="1"/>
        <tr r="Z14" s="1"/>
        <tr r="X18" s="1"/>
        <tr r="X24" s="1"/>
        <tr r="X25" s="1"/>
        <tr r="X28" s="1"/>
        <tr r="X23" s="1"/>
        <tr r="X17" s="1"/>
        <tr r="X27" s="1"/>
        <tr r="X26" s="1"/>
        <tr r="X29" s="1"/>
        <tr r="X14" s="1"/>
        <tr r="Z31" s="1"/>
        <tr r="X13" s="1"/>
        <tr r="X12" s="1"/>
        <tr r="Z20" s="1"/>
        <tr r="X15" s="1"/>
        <tr r="X16" s="1"/>
        <tr r="V13" s="1"/>
        <tr r="V18" s="1"/>
        <tr r="V15" s="1"/>
        <tr r="V14" s="1"/>
        <tr r="V12" s="1"/>
        <tr r="X31" s="1"/>
        <tr r="V17" s="1"/>
        <tr r="V16" s="1"/>
        <tr r="X20" s="1"/>
        <tr r="V26" s="1"/>
        <tr r="V27" s="1"/>
        <tr r="V28" s="1"/>
        <tr r="V20" s="1"/>
        <tr r="V25" s="1"/>
        <tr r="V23" s="1"/>
        <tr r="V24" s="1"/>
        <tr r="V29" s="1"/>
        <tr r="T23" s="1"/>
        <tr r="V31" s="1"/>
        <tr r="T24" s="1"/>
        <tr r="T27" s="1"/>
        <tr r="T29" s="1"/>
        <tr r="T26" s="1"/>
        <tr r="T28" s="1"/>
        <tr r="T25" s="1"/>
        <tr r="T18" s="1"/>
        <tr r="T16" s="1"/>
        <tr r="T17" s="1"/>
        <tr r="T31" s="1"/>
        <tr r="T12" s="1"/>
        <tr r="T15" s="1"/>
        <tr r="T13" s="1"/>
        <tr r="T14" s="1"/>
        <tr r="R14" s="1"/>
        <tr r="J27" s="1"/>
        <tr r="R17" s="1"/>
        <tr r="J17" s="1"/>
        <tr r="R25" s="1"/>
        <tr r="R12" s="1"/>
        <tr r="R15" s="1"/>
        <tr r="J12" s="1"/>
        <tr r="R23" s="1"/>
        <tr r="R26" s="1"/>
        <tr r="R18" s="1"/>
        <tr r="J24" s="1"/>
        <tr r="J29" s="1"/>
        <tr r="R16" s="1"/>
        <tr r="R24" s="1"/>
        <tr r="J13" s="1"/>
        <tr r="R27" s="1"/>
        <tr r="J16" s="1"/>
        <tr r="R28" s="1"/>
        <tr r="J26" s="1"/>
        <tr r="J14" s="1"/>
        <tr r="J23" s="1"/>
        <tr r="R29" s="1"/>
        <tr r="J18" s="1"/>
        <tr r="J28" s="1"/>
        <tr r="J15" s="1"/>
        <tr r="R13" s="1"/>
        <tr r="J25" s="1"/>
        <tr r="T20" s="1"/>
        <tr r="H16" s="1"/>
        <tr r="P18" s="1"/>
        <tr r="P27" s="1"/>
        <tr r="P13" s="1"/>
        <tr r="H27" s="1"/>
        <tr r="J31" s="1"/>
        <tr r="H28" s="1"/>
        <tr r="P28" s="1"/>
        <tr r="H26" s="1"/>
        <tr r="P26" s="1"/>
        <tr r="H24" s="1"/>
        <tr r="P24" s="1"/>
        <tr r="H14" s="1"/>
        <tr r="P14" s="1"/>
        <tr r="H12" s="1"/>
        <tr r="P25" s="1"/>
        <tr r="R20" s="1"/>
        <tr r="P17" s="1"/>
        <tr r="H23" s="1"/>
        <tr r="P29" s="1"/>
        <tr r="P15" s="1"/>
        <tr r="H13" s="1"/>
        <tr r="P23" s="1"/>
        <tr r="H15" s="1"/>
        <tr r="H29" s="1"/>
        <tr r="J20" s="1"/>
        <tr r="P16" s="1"/>
        <tr r="P12" s="1"/>
        <tr r="R31" s="1"/>
        <tr r="H18" s="1"/>
        <tr r="H17" s="1"/>
        <tr r="H25" s="1"/>
        <tr r="N15" s="1"/>
        <tr r="N24" s="1"/>
        <tr r="F13" s="1"/>
        <tr r="F26" s="1"/>
        <tr r="H20" s="1"/>
        <tr r="F12" s="1"/>
        <tr r="F16" s="1"/>
        <tr r="N14" s="1"/>
        <tr r="F17" s="1"/>
        <tr r="H31" s="1"/>
        <tr r="F14" s="1"/>
        <tr r="F24" s="1"/>
        <tr r="N17" s="1"/>
        <tr r="N16" s="1"/>
        <tr r="F28" s="1"/>
        <tr r="F15" s="1"/>
        <tr r="N18" s="1"/>
        <tr r="N27" s="1"/>
        <tr r="N12" s="1"/>
        <tr r="F25" s="1"/>
        <tr r="N13" s="1"/>
        <tr r="F23" s="1"/>
        <tr r="N26" s="1"/>
        <tr r="F27" s="1"/>
        <tr r="N29" s="1"/>
        <tr r="N25" s="1"/>
        <tr r="N28" s="1"/>
        <tr r="F29" s="1"/>
        <tr r="P20" s="1"/>
        <tr r="N23" s="1"/>
        <tr r="F18" s="1"/>
        <tr r="P31" s="1"/>
        <tr r="N20" s="1"/>
        <tr r="N31" s="1"/>
        <tr r="F20" s="1"/>
        <tr r="F31" s="1"/>
        <tr r="D28" s="1"/>
        <tr r="D25" s="1"/>
        <tr r="L25" s="1"/>
        <tr r="L24" s="1"/>
        <tr r="L28" s="1"/>
        <tr r="D23" s="1"/>
        <tr r="L26" s="1"/>
        <tr r="L27" s="1"/>
        <tr r="D27" s="1"/>
        <tr r="D26" s="1"/>
        <tr r="D29" s="1"/>
        <tr r="D24" s="1"/>
        <tr r="L29" s="1"/>
        <tr r="L23" s="1"/>
        <tr r="D31" s="1"/>
        <tr r="L31" s="1"/>
        <tr r="N11" s="2"/>
        <tr r="D14" s="1"/>
        <tr r="L18" s="1"/>
        <tr r="D16" s="1"/>
        <tr r="L13" s="1"/>
        <tr r="D18" s="1"/>
        <tr r="L12" s="1"/>
        <tr r="D17" s="1"/>
        <tr r="D12" s="1"/>
        <tr r="L16" s="1"/>
        <tr r="D13" s="1"/>
        <tr r="L17" s="1"/>
        <tr r="L15" s="1"/>
        <tr r="D15" s="1"/>
        <tr r="L14" s="1"/>
        <tr r="D20" s="1"/>
        <tr r="L20" s="1"/>
        <tr r="N9" s="2"/>
        <tr r="G322" s="2"/>
        <tr r="D42" s="1"/>
        <tr r="L42" s="1"/>
        <tr r="N42" s="1"/>
        <tr r="F42" s="1"/>
        <tr r="H42" s="1"/>
        <tr r="P42" s="1"/>
        <tr r="J42" s="1"/>
        <tr r="R42" s="1"/>
        <tr r="T42" s="1"/>
        <tr r="V42" s="1"/>
        <tr r="X42" s="1"/>
        <tr r="Z42" s="1"/>
        <tr r="AB42" s="1"/>
        <tr r="AD42" s="1"/>
        <tr r="AF42" s="1"/>
        <tr r="AH42" s="1"/>
        <tr r="AJ42" s="1"/>
        <tr r="AL42" s="1"/>
        <tr r="AN42" s="1"/>
        <tr r="AP42" s="1"/>
        <tr r="AR42" s="1"/>
        <tr r="AT42" s="1"/>
        <tr r="AV42" s="1"/>
        <tr r="AX42" s="1"/>
        <tr r="AZ42" s="1"/>
        <tr r="BB42" s="1"/>
        <tr r="BD42" s="1"/>
        <tr r="BF42" s="1"/>
        <tr r="BH42" s="1"/>
        <tr r="BH34" s="1"/>
        <tr r="BH39" s="1"/>
        <tr r="BH40" s="1"/>
        <tr r="BH35" s="1"/>
        <tr r="BH36" s="1"/>
        <tr r="BH37" s="1"/>
        <tr r="BH38" s="1"/>
        <tr r="BJ42" s="1"/>
        <tr r="G172" s="2"/>
        <tr r="G14" s="2"/>
        <tr r="G104" s="2"/>
        <tr r="G82" s="2"/>
        <tr r="G2" s="2"/>
        <tr r="G18" s="2"/>
        <tr r="G198" s="2"/>
        <tr r="G56" s="2"/>
        <tr r="G34" s="2"/>
        <tr r="G253" s="2"/>
        <tr r="G291" s="2"/>
        <tr r="G53" s="2"/>
        <tr r="G151" s="2"/>
        <tr r="G233" s="2"/>
        <tr r="G44" s="2"/>
        <tr r="G305" s="2"/>
        <tr r="G204" s="2"/>
        <tr r="G275" s="2"/>
        <tr r="G255" s="2"/>
        <tr r="G39" s="2"/>
        <tr r="G154" s="2"/>
        <tr r="G11" s="2"/>
        <tr r="G314" s="2"/>
        <tr r="G214" s="2"/>
        <tr r="G123" s="2"/>
        <tr r="G91" s="2"/>
        <tr r="G161" s="2"/>
        <tr r="G119" s="2"/>
        <tr r="G45" s="2"/>
        <tr r="G277" s="2"/>
        <tr r="G225" s="2"/>
        <tr r="G219" s="2"/>
        <tr r="G80" s="2"/>
        <tr r="G78" s="2"/>
        <tr r="G81" s="2"/>
        <tr r="G272" s="2"/>
        <tr r="G273" s="2"/>
        <tr r="G242" s="2"/>
        <tr r="G280" s="2"/>
        <tr r="G129" s="2"/>
        <tr r="G175" s="2"/>
        <tr r="G83" s="2"/>
        <tr r="G170" s="2"/>
        <tr r="G254" s="2"/>
        <tr r="G174" s="2"/>
        <tr r="G308" s="2"/>
        <tr r="G220" s="2"/>
        <tr r="G152" s="2"/>
        <tr r="G28" s="2"/>
        <tr r="G282" s="2"/>
        <tr r="G300" s="2"/>
        <tr r="G156" s="2"/>
        <tr r="G301" s="2"/>
        <tr r="G41" s="2"/>
        <tr r="G138" s="2"/>
        <tr r="G24" s="2"/>
        <tr r="G263" s="2"/>
        <tr r="G109" s="2"/>
        <tr r="G147" s="2"/>
        <tr r="G208" s="2"/>
        <tr r="G7" s="2"/>
        <tr r="G160" s="2"/>
        <tr r="G9" s="2"/>
        <tr r="G55" s="2"/>
        <tr r="G221" s="2"/>
        <tr r="G99" s="2"/>
        <tr r="G196" s="2"/>
        <tr r="G102" s="2"/>
        <tr r="G302" s="2"/>
        <tr r="G167" s="2"/>
        <tr r="G135" s="2"/>
        <tr r="G113" s="2"/>
        <tr r="G92" s="2"/>
        <tr r="G17" s="2"/>
        <tr r="G48" s="2"/>
        <tr r="G231" s="2"/>
        <tr r="G145" s="2"/>
        <tr r="G93" s="2"/>
        <tr r="G141" s="2"/>
        <tr r="G267" s="2"/>
        <tr r="G235" s="2"/>
        <tr r="G187" s="2"/>
        <tr r="G189" s="2"/>
        <tr r="G43" s="2"/>
        <tr r="G89" s="2"/>
        <tr r="G315" s="2"/>
        <tr r="G288" s="2"/>
        <tr r="G171" s="2"/>
        <tr r="G37" s="2"/>
        <tr r="G27" s="2"/>
        <tr r="G290" s="2"/>
        <tr r="G232" s="2"/>
        <tr r="G284" s="2"/>
        <tr r="G226" s="2"/>
        <tr r="G261" s="2"/>
        <tr r="G72" s="2"/>
        <tr r="G57" s="2"/>
        <tr r="G126" s="2"/>
        <tr r="G257" s="2"/>
        <tr r="G310" s="2"/>
        <tr r="G297" s="2"/>
        <tr r="G157" s="2"/>
        <tr r="G195" s="2"/>
        <tr r="G149" s="2"/>
        <tr r="G320" s="2"/>
        <tr r="G249" s="2"/>
        <tr r="G252" s="2"/>
        <tr r="G3" s="2"/>
        <tr r="G64" s="2"/>
        <tr r="G110" s="2"/>
        <tr r="G243" s="2"/>
        <tr r="G103" s="2"/>
        <tr r="G62" s="2"/>
        <tr r="G112" s="2"/>
        <tr r="G264" s="2"/>
        <tr r="G111" s="2"/>
        <tr r="G29" s="2"/>
        <tr r="G205" s="2"/>
        <tr r="G306" s="2"/>
        <tr r="G184" s="2"/>
        <tr r="G150" s="2"/>
        <tr r="G22" s="2"/>
        <tr r="G279" s="2"/>
        <tr r="G287" s="2"/>
        <tr r="G246" s="2"/>
        <tr r="G70" s="2"/>
        <tr r="G317" s="2"/>
        <tr r="G114" s="2"/>
        <tr r="G97" s="2"/>
        <tr r="G52" s="2"/>
        <tr r="G239" s="2"/>
        <tr r="G84" s="2"/>
        <tr r="G125" s="2"/>
        <tr r="G237" s="2"/>
        <tr r="G186" s="2"/>
        <tr r="G118" s="2"/>
        <tr r="G285" s="2"/>
        <tr r="G244" s="2"/>
        <tr r="G197" s="2"/>
        <tr r="G100" s="2"/>
        <tr r="G229" s="2"/>
        <tr r="G60" s="2"/>
        <tr r="G312" s="2"/>
        <tr r="G10" s="2"/>
        <tr r="G40" s="2"/>
        <tr r="G274" s="2"/>
        <tr r="G176" s="2"/>
        <tr r="G106" s="2"/>
        <tr r="G224" s="2"/>
        <tr r="G90" s="2"/>
        <tr r="G299" s="2"/>
        <tr r="G36" s="2"/>
        <tr r="G142" s="2"/>
        <tr r="G209" s="2"/>
        <tr r="G132" s="2"/>
        <tr r="G101" s="2"/>
        <tr r="G168" s="2"/>
        <tr r="G128" s="2"/>
        <tr r="G240" s="2"/>
        <tr r="G131" s="2"/>
        <tr r="G223" s="2"/>
        <tr r="G88" s="2"/>
        <tr r="G164" s="2"/>
        <tr r="G265" s="2"/>
        <tr r="G307" s="2"/>
        <tr r="G173" s="2"/>
        <tr r="G283" s="2"/>
        <tr r="G137" s="2"/>
        <tr r="G304" s="2"/>
        <tr r="G247" s="2"/>
        <tr r="G153" s="2"/>
        <tr r="G13" s="2"/>
        <tr r="G51" s="2"/>
        <tr r="G256" s="2"/>
        <tr r="G199" s="2"/>
        <tr r="G105" s="2"/>
        <tr r="G144" s="2"/>
        <tr r="G201" s="2"/>
        <tr r="G222" s="2"/>
        <tr r="G6" s="2"/>
        <tr r="G230" s="2"/>
        <tr r="G73" s="2"/>
        <tr r="G166" s="2"/>
        <tr r="G16" s="2"/>
        <tr r="G155" s="2"/>
        <tr r="G38" s="2"/>
        <tr r="G250" s="2"/>
        <tr r="G241" s="2"/>
        <tr r="G215" s="2"/>
        <tr r="G236" s="2"/>
        <tr r="G188" s="2"/>
        <tr r="G107" s="2"/>
        <tr r="G289" s="2"/>
        <tr r="G180" s="2"/>
        <tr r="G292" s="2"/>
        <tr r="G183" s="2"/>
        <tr r="G96" s="2"/>
        <tr r="G296" s="2"/>
        <tr r="G286" s="2"/>
        <tr r="G276" s="2"/>
        <tr r="G179" s="2"/>
        <tr r="G95" s="2"/>
        <tr r="G108" s="2"/>
        <tr r="G134" s="2"/>
        <tr r="G58" s="2"/>
        <tr r="G12" s="2"/>
        <tr r="G210" s="2"/>
        <tr r="G227" s="2"/>
        <tr r="G75" s="2"/>
        <tr r="G194" s="2"/>
        <tr r="G177" s="2"/>
        <tr r="G202" s="2"/>
        <tr r="G321" s="2"/>
        <tr r="G136" s="2"/>
        <tr r="G31" s="2"/>
        <tr r="G303" s="2"/>
        <tr r="G121" s="2"/>
        <tr r="G74" s="2"/>
        <tr r="G49" s="2"/>
        <tr r="G87" s="2"/>
        <tr r="G148" s="2"/>
        <tr r="G262" s="2"/>
        <tr r="G278" s="2"/>
        <tr r="G228" s="2"/>
        <tr r="G4" s="2"/>
        <tr r="G130" s="2"/>
        <tr r="G85" s="2"/>
        <tr r="G66" s="2"/>
        <tr r="G293" s="2"/>
        <tr r="G270" s="2"/>
        <tr r="G32" s="2"/>
        <tr r="G181" s="2"/>
        <tr r="G133" s="2"/>
        <tr r="G238" s="2"/>
        <tr r="G319" s="2"/>
        <tr r="G217" s="2"/>
        <tr r="G146" s="2"/>
        <tr r="G33" s="2"/>
        <tr r="G206" s="2"/>
        <tr r="G213" s="2"/>
        <tr r="G77" s="2"/>
        <tr r="G207" s="2"/>
        <tr r="G71" s="2"/>
        <tr r="G251" s="2"/>
        <tr r="G94" s="2"/>
        <tr r="G5" s="2"/>
        <tr r="G266" s="2"/>
        <tr r="G79" s="2"/>
        <tr r="G47" s="2"/>
        <tr r="G46" s="2"/>
        <tr r="G26" s="2"/>
        <tr r="G294" s="2"/>
        <tr r="G185" s="2"/>
        <tr r="G20" s="2"/>
        <tr r="G69" s="2"/>
        <tr r="G271" s="2"/>
        <tr r="G260" s="2"/>
        <tr r="G216" s="2"/>
        <tr r="G193" s="2"/>
        <tr r="G42" s="2"/>
        <tr r="G234" s="2"/>
        <tr r="G212" s="2"/>
        <tr r="G311" s="2"/>
        <tr r="G61" s="2"/>
        <tr r="G269" s="2"/>
        <tr r="G54" s="2"/>
        <tr r="G191" s="2"/>
        <tr r="G120" s="2"/>
        <tr r="G127" s="2"/>
        <tr r="G116" s="2"/>
        <tr r="G178" s="2"/>
        <tr r="G313" s="2"/>
        <tr r="G65" s="2"/>
        <tr r="G68" s="2"/>
        <tr r="G159" s="2"/>
        <tr r="G122" s="2"/>
        <tr r="G98" s="2"/>
        <tr r="G165" s="2"/>
        <tr r="G169" s="2"/>
        <tr r="G117" s="2"/>
        <tr r="G318" s="2"/>
        <tr r="G35" s="2"/>
        <tr r="G21" s="2"/>
        <tr r="G25" s="2"/>
        <tr r="G63" s="2"/>
        <tr r="G268" s="2"/>
        <tr r="G309" s="2"/>
        <tr r="G50" s="2"/>
        <tr r="G86" s="2"/>
        <tr r="G15" s="2"/>
        <tr r="G76" s="2"/>
        <tr r="G19" s="2"/>
        <tr r="G8" s="2"/>
        <tr r="G281" s="2"/>
        <tr r="G259" s="2"/>
        <tr r="G203" s="2"/>
        <tr r="G182" s="2"/>
        <tr r="G140" s="2"/>
        <tr r="G124" s="2"/>
        <tr r="G211" s="2"/>
        <tr r="G298" s="2"/>
        <tr r="G192" s="2"/>
        <tr r="G23" s="2"/>
        <tr r="G258" s="2"/>
        <tr r="G218" s="2"/>
        <tr r="G143" s="2"/>
        <tr r="G115" s="2"/>
        <tr r="G248" s="2"/>
        <tr r="G59" s="2"/>
        <tr r="G139" s="2"/>
        <tr r="G158" s="2"/>
        <tr r="G67" s="2"/>
        <tr r="G200" s="2"/>
        <tr r="G190" s="2"/>
        <tr r="G162" s="2"/>
        <tr r="G245" s="2"/>
        <tr r="G30" s="2"/>
        <tr r="G295" s="2"/>
        <tr r="G163" s="2"/>
        <tr r="G316" s="2"/>
        <tr r="L37" s="1"/>
        <tr r="L40" s="1"/>
        <tr r="D35" s="1"/>
        <tr r="D40" s="1"/>
        <tr r="D36" s="1"/>
        <tr r="I206" s="2"/>
        <tr r="D38" s="1"/>
        <tr r="L39" s="1"/>
        <tr r="I244" s="2"/>
        <tr r="L38" s="1"/>
        <tr r="D37" s="1"/>
        <tr r="L34" s="1"/>
        <tr r="D34" s="1"/>
        <tr r="L35" s="1"/>
        <tr r="L36" s="1"/>
        <tr r="D39" s="1"/>
        <tr r="I182" s="2"/>
        <tr r="I188" s="2"/>
        <tr r="I83" s="2"/>
        <tr r="I270" s="2"/>
        <tr r="I205" s="2"/>
        <tr r="I186" s="2"/>
        <tr r="I33" s="2"/>
        <tr r="I286" s="2"/>
        <tr r="I218" s="2"/>
        <tr r="I247" s="2"/>
        <tr r="I52" s="2"/>
        <tr r="I154" s="2"/>
        <tr r="I31" s="2"/>
        <tr r="I175" s="2"/>
        <tr r="I295" s="2"/>
        <tr r="I18" s="2"/>
        <tr r="I192" s="2"/>
        <tr r="I318" s="2"/>
        <tr r="I197" s="2"/>
        <tr r="I28" s="2"/>
        <tr r="I86" s="2"/>
        <tr r="I139" s="2"/>
        <tr r="I256" s="2"/>
        <tr r="I57" s="2"/>
        <tr r="I68" s="2"/>
        <tr r="I2" s="2"/>
        <tr r="I257" s="2"/>
        <tr r="I162" s="2"/>
        <tr r="I127" s="2"/>
        <tr r="I275" s="2"/>
        <tr r="I272" s="2"/>
        <tr r="I190" s="2"/>
        <tr r="I267" s="2"/>
        <tr r="I64" s="2"/>
        <tr r="I141" s="2"/>
        <tr r="I130" s="2"/>
        <tr r="I135" s="2"/>
        <tr r="I167" s="2"/>
        <tr r="I9" s="2"/>
        <tr r="I72" s="2"/>
        <tr r="I233" s="2"/>
        <tr r="I77" s="2"/>
        <tr r="I131" s="2"/>
        <tr r="I246" s="2"/>
        <tr r="I259" s="2"/>
        <tr r="I290" s="2"/>
        <tr r="I107" s="2"/>
        <tr r="I55" s="2"/>
        <tr r="I234" s="2"/>
        <tr r="I90" s="2"/>
        <tr r="I39" s="2"/>
        <tr r="I101" s="2"/>
        <tr r="I138" s="2"/>
        <tr r="I23" s="2"/>
        <tr r="I181" s="2"/>
        <tr r="I237" s="2"/>
        <tr r="I38" s="2"/>
        <tr r="I200" s="2"/>
        <tr r="I266" s="2"/>
        <tr r="I159" s="2"/>
        <tr r="I235" s="2"/>
        <tr r="I137" s="2"/>
        <tr r="I228" s="2"/>
        <tr r="I117" s="2"/>
        <tr r="I180" s="2"/>
        <tr r="I111" s="2"/>
        <tr r="I91" s="2"/>
        <tr r="I165" s="2"/>
        <tr r="I148" s="2"/>
        <tr r="I6" s="2"/>
        <tr r="I311" s="2"/>
        <tr r="I271" s="2"/>
        <tr r="I75" s="2"/>
        <tr r="I236" s="2"/>
        <tr r="I99" s="2"/>
        <tr r="I216" s="2"/>
        <tr r="I289" s="2"/>
        <tr r="I118" s="2"/>
        <tr r="I231" s="2"/>
        <tr r="I123" s="2"/>
        <tr r="I281" s="2"/>
        <tr r="I24" s="2"/>
        <tr r="I116" s="2"/>
        <tr r="I224" s="2"/>
        <tr r="I208" s="2"/>
        <tr r="I255" s="2"/>
        <tr r="I204" s="2"/>
        <tr r="I214" s="2"/>
        <tr r="I48" s="2"/>
        <tr r="I212" s="2"/>
        <tr r="I283" s="2"/>
        <tr r="I178" s="2"/>
        <tr r="I17" s="2"/>
        <tr r="I252" s="2"/>
        <tr r="I65" s="2"/>
        <tr r="I274" s="2"/>
        <tr r="I199" s="2"/>
        <tr r="I166" s="2"/>
        <tr r="I125" s="2"/>
        <tr r="I153" s="2"/>
        <tr r="I4" s="2"/>
        <tr r="I46" s="2"/>
        <tr r="I169" s="2"/>
        <tr r="I96" s="2"/>
        <tr r="I317" s="2"/>
        <tr r="I315" s="2"/>
        <tr r="I278" s="2"/>
        <tr r="I142" s="2"/>
        <tr r="I113" s="2"/>
        <tr r="I43" s="2"/>
        <tr r="I11" s="2"/>
        <tr r="I242" s="2"/>
        <tr r="I191" s="2"/>
        <tr r="I40" s="2"/>
        <tr r="I189" s="2"/>
        <tr r="I22" s="2"/>
        <tr r="I195" s="2"/>
        <tr r="I230" s="2"/>
        <tr r="I225" s="2"/>
        <tr r="I319" s="2"/>
        <tr r="I280" s="2"/>
        <tr r="I263" s="2"/>
        <tr r="I158" s="2"/>
        <tr r="I80" s="2"/>
        <tr r="I15" s="2"/>
        <tr r="I176" s="2"/>
        <tr r="I58" s="2"/>
        <tr r="I258" s="2"/>
        <tr r="I44" s="2"/>
        <tr r="I109" s="2"/>
        <tr r="I97" s="2"/>
        <tr r="I41" s="2"/>
        <tr r="I140" s="2"/>
        <tr r="I89" s="2"/>
        <tr r="I110" s="2"/>
        <tr r="I177" s="2"/>
        <tr r="I302" s="2"/>
        <tr r="I221" s="2"/>
        <tr r="I282" s="2"/>
        <tr r="I201" s="2"/>
        <tr r="I207" s="2"/>
        <tr r="I129" s="2"/>
        <tr r="I305" s="2"/>
        <tr r="I27" s="2"/>
        <tr r="I308" s="2"/>
        <tr r="I265" s="2"/>
        <tr r="I92" s="2"/>
        <tr r="I297" s="2"/>
        <tr r="I3" s="2"/>
        <tr r="I287" s="2"/>
        <tr r="I143" s="2"/>
        <tr r="I25" s="2"/>
        <tr r="I291" s="2"/>
        <tr r="I184" s="2"/>
        <tr r="I26" s="2"/>
        <tr r="I203" s="2"/>
        <tr r="I173" s="2"/>
        <tr r="I312" s="2"/>
        <tr r="I45" s="2"/>
        <tr r="I59" s="2"/>
        <tr r="I239" s="2"/>
        <tr r="I168" s="2"/>
        <tr r="I145" s="2"/>
        <tr r="I194" s="2"/>
        <tr r="I160" s="2"/>
        <tr r="I49" s="2"/>
        <tr r="I183" s="2"/>
        <tr r="I19" s="2"/>
        <tr r="I273" s="2"/>
        <tr r="I232" s="2"/>
        <tr r="I161" s="2"/>
        <tr r="I301" s="2"/>
        <tr r="I300" s="2"/>
        <tr r="I210" s="2"/>
        <tr r="I307" s="2"/>
        <tr r="I14" s="2"/>
        <tr r="I157" s="2"/>
        <tr r="I193" s="2"/>
        <tr r="I149" s="2"/>
        <tr r="I84" s="2"/>
        <tr r="I155" s="2"/>
        <tr r="I249" s="2"/>
        <tr r="I304" s="2"/>
        <tr r="I264" s="2"/>
        <tr r="I151" s="2"/>
        <tr r="I219" s="2"/>
        <tr r="I156" s="2"/>
        <tr r="I69" s="2"/>
        <tr r="I306" s="2"/>
        <tr r="I29" s="2"/>
        <tr r="I132" s="2"/>
        <tr r="I13" s="2"/>
        <tr r="I63" s="2"/>
        <tr r="I147" s="2"/>
        <tr r="I250" s="2"/>
        <tr r="I10" s="2"/>
        <tr r="I170" s="2"/>
        <tr r="I164" s="2"/>
        <tr r="I245" s="2"/>
        <tr r="I122" s="2"/>
        <tr r="I229" s="2"/>
        <tr r="I60" s="2"/>
        <tr r="I288" s="2"/>
        <tr r="I248" s="2"/>
        <tr r="I61" s="2"/>
        <tr r="I115" s="2"/>
        <tr r="I223" s="2"/>
        <tr r="I269" s="2"/>
        <tr r="I211" s="2"/>
        <tr r="I126" s="2"/>
        <tr r="I78" s="2"/>
        <tr r="I37" s="2"/>
        <tr r="I321" s="2"/>
        <tr r="I134" s="2"/>
        <tr r="I121" s="2"/>
        <tr r="I12" s="2"/>
        <tr r="I74" s="2"/>
        <tr r="I32" s="2"/>
        <tr r="I85" s="2"/>
        <tr r="I119" s="2"/>
        <tr r="I106" s="2"/>
        <tr r="I98" s="2"/>
        <tr r="I144" s="2"/>
        <tr r="I198" s="2"/>
        <tr r="I284" s="2"/>
        <tr r="I294" s="2"/>
        <tr r="I114" s="2"/>
        <tr r="I36" s="2"/>
        <tr r="I174" s="2"/>
        <tr r="I87" s="2"/>
        <tr r="I16" s="2"/>
        <tr r="I309" s="2"/>
        <tr r="I215" s="2"/>
        <tr r="I185" s="2"/>
        <tr r="I93" s="2"/>
        <tr r="I163" s="2"/>
        <tr r="I298" s="2"/>
        <tr r="I103" s="2"/>
        <tr r="I187" s="2"/>
        <tr r="I79" s="2"/>
        <tr r="I5" s="2"/>
        <tr r="I70" s="2"/>
        <tr r="I202" s="2"/>
        <tr r="I112" s="2"/>
        <tr r="I241" s="2"/>
        <tr r="I34" s="2"/>
        <tr r="I104" s="2"/>
        <tr r="I102" s="2"/>
        <tr r="I227" s="2"/>
        <tr r="I285" s="2"/>
        <tr r="I50" s="2"/>
        <tr r="I238" s="2"/>
        <tr r="I172" s="2"/>
        <tr r="I47" s="2"/>
        <tr r="I320" s="2"/>
        <tr r="I292" s="2"/>
        <tr r="I254" s="2"/>
        <tr r="I82" s="2"/>
        <tr r="I146" s="2"/>
        <tr r="I313" s="2"/>
        <tr r="I62" s="2"/>
        <tr r="I276" s="2"/>
        <tr r="I251" s="2"/>
        <tr r="I120" s="2"/>
        <tr r="I94" s="2"/>
        <tr r="I240" s="2"/>
        <tr r="I124" s="2"/>
        <tr r="I222" s="2"/>
        <tr r="I277" s="2"/>
        <tr r="I73" s="2"/>
        <tr r="I54" s="2"/>
        <tr r="I53" s="2"/>
        <tr r="I21" s="2"/>
        <tr r="I128" s="2"/>
        <tr r="I100" s="2"/>
        <tr r="I56" s="2"/>
        <tr r="I133" s="2"/>
        <tr r="I279" s="2"/>
        <tr r="I8" s="2"/>
        <tr r="I88" s="2"/>
        <tr r="I316" s="2"/>
        <tr r="I299" s="2"/>
        <tr r="I303" s="2"/>
        <tr r="I260" s="2"/>
        <tr r="I296" s="2"/>
        <tr r="I51" s="2"/>
        <tr r="I253" s="2"/>
        <tr r="I171" s="2"/>
        <tr r="I42" s="2"/>
        <tr r="I136" s="2"/>
        <tr r="I66" s="2"/>
        <tr r="I179" s="2"/>
        <tr r="I76" s="2"/>
        <tr r="I262" s="2"/>
        <tr r="I213" s="2"/>
        <tr r="I150" s="2"/>
        <tr r="I108" s="2"/>
        <tr r="I196" s="2"/>
        <tr r="I314" s="2"/>
        <tr r="I243" s="2"/>
        <tr r="I293" s="2"/>
        <tr r="I95" s="2"/>
        <tr r="I71" s="2"/>
        <tr r="I310" s="2"/>
        <tr r="I152" s="2"/>
        <tr r="I7" s="2"/>
        <tr r="I20" s="2"/>
        <tr r="I261" s="2"/>
        <tr r="I81" s="2"/>
        <tr r="I105" s="2"/>
        <tr r="I220" s="2"/>
        <tr r="I30" s="2"/>
        <tr r="I209" s="2"/>
        <tr r="I67" s="2"/>
        <tr r="I35" s="2"/>
        <tr r="I226" s="2"/>
        <tr r="I268" s="2"/>
        <tr r="I217" s="2"/>
        <tr r="N39" s="1"/>
        <tr r="N35" s="1"/>
        <tr r="N36" s="1"/>
        <tr r="N37" s="1"/>
        <tr r="N38" s="1"/>
        <tr r="N40" s="1"/>
        <tr r="F37" s="1"/>
        <tr r="F36" s="1"/>
        <tr r="F40" s="1"/>
        <tr r="F34" s="1"/>
        <tr r="F39" s="1"/>
        <tr r="N34" s="1"/>
        <tr r="F35" s="1"/>
        <tr r="F38" s="1"/>
        <tr r="H34" s="1"/>
        <tr r="P37" s="1"/>
        <tr r="P38" s="1"/>
        <tr r="H37" s="1"/>
        <tr r="H36" s="1"/>
        <tr r="H38" s="1"/>
        <tr r="P35" s="1"/>
        <tr r="H35" s="1"/>
        <tr r="H39" s="1"/>
        <tr r="H40" s="1"/>
        <tr r="P39" s="1"/>
        <tr r="P40" s="1"/>
        <tr r="P34" s="1"/>
        <tr r="P36" s="1"/>
        <tr r="J40" s="1"/>
        <tr r="J39" s="1"/>
        <tr r="J37" s="1"/>
        <tr r="J36" s="1"/>
        <tr r="R40" s="1"/>
        <tr r="R37" s="1"/>
        <tr r="R36" s="1"/>
        <tr r="R38" s="1"/>
        <tr r="R34" s="1"/>
        <tr r="J34" s="1"/>
        <tr r="R35" s="1"/>
        <tr r="R39" s="1"/>
        <tr r="J38" s="1"/>
        <tr r="J35" s="1"/>
        <tr r="T38" s="1"/>
        <tr r="T40" s="1"/>
        <tr r="T37" s="1"/>
        <tr r="T34" s="1"/>
        <tr r="T35" s="1"/>
        <tr r="T36" s="1"/>
        <tr r="T39" s="1"/>
        <tr r="V34" s="1"/>
        <tr r="V36" s="1"/>
        <tr r="V37" s="1"/>
        <tr r="V40" s="1"/>
        <tr r="V38" s="1"/>
        <tr r="V35" s="1"/>
        <tr r="V39" s="1"/>
        <tr r="X40" s="1"/>
        <tr r="X35" s="1"/>
        <tr r="X34" s="1"/>
        <tr r="X39" s="1"/>
        <tr r="X37" s="1"/>
        <tr r="X36" s="1"/>
        <tr r="X38" s="1"/>
        <tr r="Z35" s="1"/>
        <tr r="Z37" s="1"/>
        <tr r="Z34" s="1"/>
        <tr r="Z38" s="1"/>
        <tr r="Z36" s="1"/>
        <tr r="Z40" s="1"/>
        <tr r="Z39" s="1"/>
        <tr r="AB36" s="1"/>
        <tr r="AB34" s="1"/>
        <tr r="AB37" s="1"/>
        <tr r="AB38" s="1"/>
        <tr r="AB40" s="1"/>
        <tr r="AB35" s="1"/>
        <tr r="AB39" s="1"/>
        <tr r="AD36" s="1"/>
        <tr r="AD35" s="1"/>
        <tr r="AD38" s="1"/>
        <tr r="AD34" s="1"/>
        <tr r="AD40" s="1"/>
        <tr r="AD39" s="1"/>
        <tr r="AD37" s="1"/>
        <tr r="AF35" s="1"/>
        <tr r="AF38" s="1"/>
        <tr r="AF36" s="1"/>
        <tr r="AF37" s="1"/>
        <tr r="AF34" s="1"/>
        <tr r="AF40" s="1"/>
        <tr r="AF39" s="1"/>
        <tr r="AH39" s="1"/>
        <tr r="AH38" s="1"/>
        <tr r="AH35" s="1"/>
        <tr r="AH34" s="1"/>
        <tr r="AH37" s="1"/>
        <tr r="AH40" s="1"/>
        <tr r="AH36" s="1"/>
        <tr r="AJ39" s="1"/>
        <tr r="AJ40" s="1"/>
        <tr r="AJ37" s="1"/>
        <tr r="AJ38" s="1"/>
        <tr r="AJ36" s="1"/>
        <tr r="AJ34" s="1"/>
        <tr r="AJ35" s="1"/>
        <tr r="AL36" s="1"/>
        <tr r="AL40" s="1"/>
        <tr r="AL37" s="1"/>
        <tr r="AL34" s="1"/>
        <tr r="AL39" s="1"/>
        <tr r="AL38" s="1"/>
        <tr r="AL35" s="1"/>
        <tr r="AN39" s="1"/>
        <tr r="AN37" s="1"/>
        <tr r="AN34" s="1"/>
        <tr r="AN35" s="1"/>
        <tr r="AN40" s="1"/>
        <tr r="AN36" s="1"/>
        <tr r="AN38" s="1"/>
        <tr r="AP40" s="1"/>
        <tr r="AP35" s="1"/>
        <tr r="AP38" s="1"/>
        <tr r="AP36" s="1"/>
        <tr r="AP37" s="1"/>
        <tr r="AP39" s="1"/>
        <tr r="AP34" s="1"/>
        <tr r="AR37" s="1"/>
        <tr r="AR35" s="1"/>
        <tr r="AR39" s="1"/>
        <tr r="AR40" s="1"/>
        <tr r="AR38" s="1"/>
        <tr r="AR36" s="1"/>
        <tr r="AR34" s="1"/>
        <tr r="AT40" s="1"/>
        <tr r="AT38" s="1"/>
        <tr r="AT39" s="1"/>
        <tr r="AT34" s="1"/>
        <tr r="AT37" s="1"/>
        <tr r="AT35" s="1"/>
        <tr r="AT36" s="1"/>
        <tr r="AV39" s="1"/>
        <tr r="AV36" s="1"/>
        <tr r="AV37" s="1"/>
        <tr r="AV35" s="1"/>
        <tr r="AV38" s="1"/>
        <tr r="AV34" s="1"/>
        <tr r="AV40" s="1"/>
        <tr r="AX38" s="1"/>
        <tr r="AX35" s="1"/>
        <tr r="AX34" s="1"/>
        <tr r="AX40" s="1"/>
        <tr r="AX37" s="1"/>
        <tr r="AX36" s="1"/>
        <tr r="AX39" s="1"/>
        <tr r="AZ34" s="1"/>
        <tr r="AZ35" s="1"/>
        <tr r="AZ39" s="1"/>
        <tr r="AZ37" s="1"/>
        <tr r="AZ40" s="1"/>
        <tr r="AZ38" s="1"/>
        <tr r="AZ36" s="1"/>
        <tr r="BB38" s="1"/>
        <tr r="BB37" s="1"/>
        <tr r="BB39" s="1"/>
        <tr r="BB34" s="1"/>
        <tr r="BB40" s="1"/>
        <tr r="BB36" s="1"/>
        <tr r="BB35" s="1"/>
        <tr r="BD38" s="1"/>
        <tr r="BD36" s="1"/>
        <tr r="BD35" s="1"/>
        <tr r="BD40" s="1"/>
        <tr r="BD39" s="1"/>
        <tr r="BD37" s="1"/>
        <tr r="BD34" s="1"/>
        <tr r="BF36" s="1"/>
        <tr r="BF34" s="1"/>
        <tr r="BF39" s="1"/>
        <tr r="BF35" s="1"/>
        <tr r="BF40" s="1"/>
        <tr r="BF38" s="1"/>
        <tr r="BF37" s="1"/>
        <tr r="BJ38" s="1"/>
        <tr r="BJ36" s="1"/>
        <tr r="BJ35" s="1"/>
        <tr r="BJ37" s="1"/>
        <tr r="BJ34" s="1"/>
        <tr r="BJ39" s="1"/>
        <tr r="BJ40" s="1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ustomXml" Target="../customXml/item3.xml"/><Relationship Id="rId18" Type="http://schemas.openxmlformats.org/officeDocument/2006/relationships/customXml" Target="../customXml/item8.xml"/><Relationship Id="rId26" Type="http://schemas.openxmlformats.org/officeDocument/2006/relationships/customXml" Target="../customXml/item16.xml"/><Relationship Id="rId3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11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2.xml"/><Relationship Id="rId17" Type="http://schemas.openxmlformats.org/officeDocument/2006/relationships/customXml" Target="../customXml/item7.xml"/><Relationship Id="rId25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20" Type="http://schemas.openxmlformats.org/officeDocument/2006/relationships/customXml" Target="../customXml/item10.xml"/><Relationship Id="rId29" Type="http://schemas.openxmlformats.org/officeDocument/2006/relationships/customXml" Target="../customXml/item19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1.xml"/><Relationship Id="rId24" Type="http://schemas.openxmlformats.org/officeDocument/2006/relationships/customXml" Target="../customXml/item14.xml"/><Relationship Id="rId5" Type="http://schemas.openxmlformats.org/officeDocument/2006/relationships/connections" Target="connections.xml"/><Relationship Id="rId15" Type="http://schemas.openxmlformats.org/officeDocument/2006/relationships/customXml" Target="../customXml/item5.xml"/><Relationship Id="rId23" Type="http://schemas.openxmlformats.org/officeDocument/2006/relationships/customXml" Target="../customXml/item13.xml"/><Relationship Id="rId28" Type="http://schemas.openxmlformats.org/officeDocument/2006/relationships/customXml" Target="../customXml/item18.xml"/><Relationship Id="rId10" Type="http://schemas.openxmlformats.org/officeDocument/2006/relationships/calcChain" Target="calcChain.xml"/><Relationship Id="rId19" Type="http://schemas.openxmlformats.org/officeDocument/2006/relationships/customXml" Target="../customXml/item9.xml"/><Relationship Id="rId31" Type="http://schemas.openxmlformats.org/officeDocument/2006/relationships/volatileDependencies" Target="volatileDependencies.xml"/><Relationship Id="rId4" Type="http://schemas.openxmlformats.org/officeDocument/2006/relationships/theme" Target="theme/theme1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4.xml"/><Relationship Id="rId22" Type="http://schemas.openxmlformats.org/officeDocument/2006/relationships/customXml" Target="../customXml/item12.xml"/><Relationship Id="rId27" Type="http://schemas.openxmlformats.org/officeDocument/2006/relationships/customXml" Target="../customXml/item17.xml"/><Relationship Id="rId30" Type="http://schemas.openxmlformats.org/officeDocument/2006/relationships/customXml" Target="../customXml/item20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Districts!$N$8</c:f>
          <c:strCache>
            <c:ptCount val="1"/>
            <c:pt idx="0">
              <c:v>Aberdeen SY2023-24 Per FTE Expenditures for All Activities Compared to Districts with Total FTE Enrollment 3,000 to 4,999</c:v>
            </c:pt>
          </c:strCache>
        </c:strRef>
      </c:tx>
      <c:layout>
        <c:manualLayout>
          <c:xMode val="edge"/>
          <c:yMode val="edge"/>
          <c:x val="0.16883766754674956"/>
          <c:y val="2.2649913693220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Districts!$N$13</c:f>
              <c:strCache>
                <c:ptCount val="1"/>
                <c:pt idx="0">
                  <c:v>Districts with Total FTE Enrollment 3,000 to 4,999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Districts!$J$2:$J$322</c:f>
              <c:numCache>
                <c:formatCode>_(* #,##0_);_(* \(#,##0\);_(* "-"??_);_(@_)</c:formatCode>
                <c:ptCount val="321"/>
                <c:pt idx="0">
                  <c:v>3148.52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3467.41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4446.29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3269.56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3340.25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3430</c:v>
                </c:pt>
                <c:pt idx="63">
                  <c:v>3383.38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3269.48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4356.09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4618.8999999999996</c:v>
                </c:pt>
                <c:pt idx="80">
                  <c:v>3873.29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3573.34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3496.32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3928.92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4509.1000000000004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3471.38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3604.91</c:v>
                </c:pt>
                <c:pt idx="216">
                  <c:v>3214.91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4043.48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4311.29</c:v>
                </c:pt>
                <c:pt idx="237">
                  <c:v>3692.75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4415.28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4739.07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3940.2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3141.09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3363.29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4302.07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</c:numCache>
            </c:numRef>
          </c:xVal>
          <c:yVal>
            <c:numRef>
              <c:f>Districts!$K$2:$K$322</c:f>
              <c:numCache>
                <c:formatCode>"$"#,##0</c:formatCode>
                <c:ptCount val="321"/>
                <c:pt idx="0">
                  <c:v>20080.010814604957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18851.836933042243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21181.15413974347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20310.278850976887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18275.509904947234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20037.010346938772</c:v>
                </c:pt>
                <c:pt idx="63">
                  <c:v>16081.156769266237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16994.417173373131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18040.866768133812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19560.258897140011</c:v>
                </c:pt>
                <c:pt idx="80">
                  <c:v>18004.473744542753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18083.592689192745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16503.417001304224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19389.893904686272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17612.322181810119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17772.612946436289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14718.154217442318</c:v>
                </c:pt>
                <c:pt idx="216">
                  <c:v>18482.381656096131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16133.07396598969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19955.606363756557</c:v>
                </c:pt>
                <c:pt idx="237">
                  <c:v>16908.644256990046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19222.161289884218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18655.653094383495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18925.21213897772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20344.522573374208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17306.04627908982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16110.853479836454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77-4347-822E-8DBABC873F8B}"/>
            </c:ext>
          </c:extLst>
        </c:ser>
        <c:ser>
          <c:idx val="1"/>
          <c:order val="1"/>
          <c:tx>
            <c:strRef>
              <c:f>Districts!$N$1</c:f>
              <c:strCache>
                <c:ptCount val="1"/>
                <c:pt idx="0">
                  <c:v>Aberdeen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ysClr val="windowText" lastClr="000000"/>
              </a:solidFill>
              <a:ln w="9525">
                <a:noFill/>
              </a:ln>
              <a:effectLst/>
            </c:spPr>
          </c:marker>
          <c:xVal>
            <c:numRef>
              <c:f>Districts!$N$9</c:f>
              <c:numCache>
                <c:formatCode>_(* #,##0_);_(* \(#,##0\);_(* "-"??_);_(@_)</c:formatCode>
                <c:ptCount val="1"/>
                <c:pt idx="0">
                  <c:v>3148.52</c:v>
                </c:pt>
              </c:numCache>
            </c:numRef>
          </c:xVal>
          <c:yVal>
            <c:numRef>
              <c:f>Districts!$N$12</c:f>
              <c:numCache>
                <c:formatCode>"$"#,##0</c:formatCode>
                <c:ptCount val="1"/>
                <c:pt idx="0">
                  <c:v>20080.010814604957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77-4347-822E-8DBABC873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60159"/>
        <c:axId val="1532104607"/>
      </c:scatterChart>
      <c:valAx>
        <c:axId val="1132601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FTE Enrollment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2104607"/>
        <c:crosses val="autoZero"/>
        <c:crossBetween val="midCat"/>
      </c:valAx>
      <c:valAx>
        <c:axId val="1532104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 FTE Expenditures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6015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Districts!$N$15</c:f>
          <c:strCache>
            <c:ptCount val="1"/>
            <c:pt idx="0">
              <c:v>Aberdeen SY2023-24 Distribution of Expenditures by Activity Grouping Compared to Districts with Total FTE Enrollment 3,000 to 4,999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Districts!$O$16</c:f>
              <c:strCache>
                <c:ptCount val="1"/>
                <c:pt idx="0">
                  <c:v>Aberdeen</c:v>
                </c:pt>
              </c:strCache>
            </c:strRef>
          </c:tx>
          <c:spPr>
            <a:pattFill prst="pct90">
              <a:fgClr>
                <a:sysClr val="windowText" lastClr="000000"/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strRef>
              <c:f>Districts!$N$17:$N$23</c:f>
              <c:strCache>
                <c:ptCount val="7"/>
                <c:pt idx="0">
                  <c:v>Teaching</c:v>
                </c:pt>
                <c:pt idx="1">
                  <c:v>Teaching Support</c:v>
                </c:pt>
                <c:pt idx="2">
                  <c:v>Food Services</c:v>
                </c:pt>
                <c:pt idx="3">
                  <c:v>Pupil Transpo</c:v>
                </c:pt>
                <c:pt idx="4">
                  <c:v>Util/Plant/Ins/IS/Other</c:v>
                </c:pt>
                <c:pt idx="5">
                  <c:v>Unit Admin</c:v>
                </c:pt>
                <c:pt idx="6">
                  <c:v>Central Admin</c:v>
                </c:pt>
              </c:strCache>
            </c:strRef>
          </c:cat>
          <c:val>
            <c:numRef>
              <c:f>Districts!$O$17:$O$23</c:f>
              <c:numCache>
                <c:formatCode>0.0%</c:formatCode>
                <c:ptCount val="7"/>
                <c:pt idx="0">
                  <c:v>0.59795342421944331</c:v>
                </c:pt>
                <c:pt idx="1">
                  <c:v>0.12648847195460169</c:v>
                </c:pt>
                <c:pt idx="2">
                  <c:v>4.6683372313332847E-2</c:v>
                </c:pt>
                <c:pt idx="3">
                  <c:v>1.7660199860142261E-2</c:v>
                </c:pt>
                <c:pt idx="4">
                  <c:v>0.10944239338376718</c:v>
                </c:pt>
                <c:pt idx="5">
                  <c:v>5.2442391676300458E-2</c:v>
                </c:pt>
                <c:pt idx="6">
                  <c:v>4.9329746592412266E-2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52-4839-A19A-A4C79A8F9F40}"/>
            </c:ext>
          </c:extLst>
        </c:ser>
        <c:ser>
          <c:idx val="2"/>
          <c:order val="1"/>
          <c:tx>
            <c:strRef>
              <c:f>Districts!$P$16</c:f>
              <c:strCache>
                <c:ptCount val="1"/>
                <c:pt idx="0">
                  <c:v>Districts with Total FTE Enrollment 3,000 to 4,999</c:v>
                </c:pt>
              </c:strCache>
            </c:strRef>
          </c:tx>
          <c:spPr>
            <a:pattFill prst="dkUpDiag">
              <a:fgClr>
                <a:sysClr val="window" lastClr="FFFFFF">
                  <a:lumMod val="50000"/>
                </a:sysClr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strRef>
              <c:f>Districts!$N$17:$N$23</c:f>
              <c:strCache>
                <c:ptCount val="7"/>
                <c:pt idx="0">
                  <c:v>Teaching</c:v>
                </c:pt>
                <c:pt idx="1">
                  <c:v>Teaching Support</c:v>
                </c:pt>
                <c:pt idx="2">
                  <c:v>Food Services</c:v>
                </c:pt>
                <c:pt idx="3">
                  <c:v>Pupil Transpo</c:v>
                </c:pt>
                <c:pt idx="4">
                  <c:v>Util/Plant/Ins/IS/Other</c:v>
                </c:pt>
                <c:pt idx="5">
                  <c:v>Unit Admin</c:v>
                </c:pt>
                <c:pt idx="6">
                  <c:v>Central Admin</c:v>
                </c:pt>
              </c:strCache>
            </c:strRef>
          </c:cat>
          <c:val>
            <c:numRef>
              <c:f>Districts!$P$17:$P$23</c:f>
              <c:numCache>
                <c:formatCode>0.0%</c:formatCode>
                <c:ptCount val="7"/>
                <c:pt idx="0">
                  <c:v>0.5727685145210939</c:v>
                </c:pt>
                <c:pt idx="1">
                  <c:v>0.13198403028560468</c:v>
                </c:pt>
                <c:pt idx="2">
                  <c:v>3.5847338512974607E-2</c:v>
                </c:pt>
                <c:pt idx="3">
                  <c:v>3.6724592133205614E-2</c:v>
                </c:pt>
                <c:pt idx="4">
                  <c:v>0.10289288598216922</c:v>
                </c:pt>
                <c:pt idx="5">
                  <c:v>5.5498417718781591E-2</c:v>
                </c:pt>
                <c:pt idx="6">
                  <c:v>6.4284220846170373E-2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52-4839-A19A-A4C79A8F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04345520"/>
        <c:axId val="386117472"/>
        <c:extLst/>
      </c:barChart>
      <c:catAx>
        <c:axId val="704345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6117472"/>
        <c:crosses val="autoZero"/>
        <c:auto val="1"/>
        <c:lblAlgn val="ctr"/>
        <c:lblOffset val="100"/>
        <c:noMultiLvlLbl val="0"/>
      </c:catAx>
      <c:valAx>
        <c:axId val="38611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4345520"/>
        <c:crosses val="autoZero"/>
        <c:crossBetween val="between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63</xdr:col>
      <xdr:colOff>161924</xdr:colOff>
      <xdr:row>6</xdr:row>
      <xdr:rowOff>85724</xdr:rowOff>
    </xdr:from>
    <xdr:to>
      <xdr:col>71</xdr:col>
      <xdr:colOff>41909</xdr:colOff>
      <xdr:row>23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FEFD84-C613-4973-9DEF-0A0B379C1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63</xdr:col>
      <xdr:colOff>152400</xdr:colOff>
      <xdr:row>26</xdr:row>
      <xdr:rowOff>76199</xdr:rowOff>
    </xdr:from>
    <xdr:to>
      <xdr:col>71</xdr:col>
      <xdr:colOff>32385</xdr:colOff>
      <xdr:row>42</xdr:row>
      <xdr:rowOff>9524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16DB52C-B81F-4913-8655-C231BCC7A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saveData="0" refreshedBy="Jeffrey Naas" refreshedDate="45684.654016666667" backgroundQuery="1" createdVersion="3" refreshedVersion="8" minRefreshableVersion="3" recordCount="0" tupleCache="1" supportSubquery="1" supportAdvancedDrill="1" xr:uid="{670440C3-EC1D-4C28-A1B1-89E4402B31BA}">
  <cacheSource type="external" connectionId="5"/>
  <cacheFields count="7">
    <cacheField name="[Measures].[MeasuresLevel]" caption="MeasuresLevel" numFmtId="0" hierarchy="17">
      <sharedItems count="2">
        <s v="[Measures].[Enr]" c="Enr"/>
        <s v="[Measures].[Exp]" c="Exp"/>
      </sharedItems>
    </cacheField>
    <cacheField name="[Enrollment].[SchoolYear].[SchoolYear]" caption="SchoolYear" numFmtId="0" hierarchy="6" level="1">
      <sharedItems count="30">
        <s v="[Enrollment].[SchoolYear].&amp;[2023-24]" c="2023-24"/>
        <s v="[Enrollment].[SchoolYear].&amp;[1995-96]" c="1995-96"/>
        <s v="[Enrollment].[SchoolYear].&amp;[1999-00]" c="1999-00"/>
        <s v="[Enrollment].[SchoolYear].&amp;[1996-97]" c="1996-97"/>
        <s v="[Enrollment].[SchoolYear].&amp;[2000-01]" c="2000-01"/>
        <s v="[Enrollment].[SchoolYear].&amp;[1997-98]" c="1997-98"/>
        <s v="[Enrollment].[SchoolYear].&amp;[2001-02]" c="2001-02"/>
        <s v="[Enrollment].[SchoolYear].&amp;[2002-03]" c="2002-03"/>
        <s v="[Enrollment].[SchoolYear].&amp;[1998-99]" c="1998-99"/>
        <s v="[Enrollment].[SchoolYear].&amp;[2003-04]" c="2003-04"/>
        <s v="[Enrollment].[SchoolYear].&amp;[2004-05]" c="2004-05"/>
        <s v="[Enrollment].[SchoolYear].&amp;[2005-06]" c="2005-06"/>
        <s v="[Enrollment].[SchoolYear].&amp;[2006-07]" c="2006-07"/>
        <s v="[Enrollment].[SchoolYear].&amp;[2007-08]" c="2007-08"/>
        <s v="[Enrollment].[SchoolYear].&amp;[2008-09]" c="2008-09"/>
        <s v="[Enrollment].[SchoolYear].&amp;[2009-10]" c="2009-10"/>
        <s v="[Enrollment].[SchoolYear].&amp;[2010-11]" c="2010-11"/>
        <s v="[Enrollment].[SchoolYear].&amp;[2011-12]" c="2011-12"/>
        <s v="[Enrollment].[SchoolYear].&amp;[2012-13]" c="2012-13"/>
        <s v="[Enrollment].[SchoolYear].&amp;[2013-14]" c="2013-14"/>
        <s v="[Enrollment].[SchoolYear].&amp;[2014-15]" c="2014-15"/>
        <s v="[Enrollment].[SchoolYear].&amp;[2015-16]" c="2015-16"/>
        <s v="[Enrollment].[SchoolYear].&amp;[2016-17]" c="2016-17"/>
        <s v="[Enrollment].[SchoolYear].&amp;[2017-18]" c="2017-18"/>
        <s v="[Enrollment].[SchoolYear].&amp;[2018-19]" c="2018-19"/>
        <s v="[Enrollment].[SchoolYear].&amp;[2019-20]" c="2019-20"/>
        <s v="[Enrollment].[SchoolYear].&amp;[2020-21]" c="2020-21"/>
        <s v="[Enrollment].[SchoolYear].&amp;[2021-22]" c="2021-22"/>
        <s v="[Enrollment].[SchoolYear].&amp;[2022-23]" c="2022-23"/>
        <s v="[Enrollment].[SchoolYear].&amp;[2024-25]" c="2024-25"/>
      </sharedItems>
    </cacheField>
    <cacheField name="[Expenditures].[ActivityCategoryTitle].[ActivityCategoryTitle]" caption="ActivityCategoryTitle" numFmtId="0" hierarchy="15" level="1">
      <sharedItems count="7">
        <s v="[Expenditures].[ActivityCategoryTitle].&amp;[Pupil Transpo]" c="Pupil Transpo"/>
        <s v="[Expenditures].[ActivityCategoryTitle].&amp;[Teaching Support]" c="Teaching Support"/>
        <s v="[Expenditures].[ActivityCategoryTitle].&amp;[Food Services]" c="Food Services"/>
        <s v="[Expenditures].[ActivityCategoryTitle].&amp;[Central Admin]" c="Central Admin"/>
        <s v="[Expenditures].[ActivityCategoryTitle].&amp;[Unit Admin]" c="Unit Admin"/>
        <s v="[Expenditures].[ActivityCategoryTitle].&amp;[Util/Plant/Ins/IS/Other]" c="Util/Plant/Ins/IS/Other"/>
        <s v="[Expenditures].[ActivityCategoryTitle].&amp;[Teaching]" c="Teaching"/>
      </sharedItems>
    </cacheField>
    <cacheField name="[Expenditures].[SchoolYear].[SchoolYear]" caption="SchoolYear" numFmtId="0" hierarchy="11" level="1">
      <sharedItems count="30">
        <s v="[Expenditures].[SchoolYear].&amp;[2023-24]" c="2023-24"/>
        <s v="[Expenditures].[SchoolYear].&amp;[1999-00]" c="1999-00"/>
        <s v="[Expenditures].[SchoolYear].&amp;[1995-96]" c="1995-96"/>
        <s v="[Expenditures].[SchoolYear].&amp;[1996-97]" c="1996-97"/>
        <s v="[Expenditures].[SchoolYear].&amp;[2000-01]" c="2000-01"/>
        <s v="[Expenditures].[SchoolYear].&amp;[2001-02]" c="2001-02"/>
        <s v="[Expenditures].[SchoolYear].&amp;[1997-98]" c="1997-98"/>
        <s v="[Expenditures].[SchoolYear].&amp;[2002-03]" c="2002-03"/>
        <s v="[Expenditures].[SchoolYear].&amp;[1998-99]" c="1998-99"/>
        <s v="[Expenditures].[SchoolYear].&amp;[2003-04]" c="2003-04"/>
        <s v="[Expenditures].[SchoolYear].&amp;[2004-05]" c="2004-05"/>
        <s v="[Expenditures].[SchoolYear].&amp;[2005-06]" c="2005-06"/>
        <s v="[Expenditures].[SchoolYear].&amp;[2006-07]" c="2006-07"/>
        <s v="[Expenditures].[SchoolYear].&amp;[2007-08]" c="2007-08"/>
        <s v="[Expenditures].[SchoolYear].&amp;[2008-09]" c="2008-09"/>
        <s v="[Expenditures].[SchoolYear].&amp;[2009-10]" c="2009-10"/>
        <s v="[Expenditures].[SchoolYear].&amp;[2010-11]" c="2010-11"/>
        <s v="[Expenditures].[SchoolYear].&amp;[2011-12]" c="2011-12"/>
        <s v="[Expenditures].[SchoolYear].&amp;[2012-13]" c="2012-13"/>
        <s v="[Expenditures].[SchoolYear].&amp;[2013-14]" c="2013-14"/>
        <s v="[Expenditures].[SchoolYear].&amp;[2014-15]" c="2014-15"/>
        <s v="[Expenditures].[SchoolYear].&amp;[2015-16]" c="2015-16"/>
        <s v="[Expenditures].[SchoolYear].&amp;[2016-17]" c="2016-17"/>
        <s v="[Expenditures].[SchoolYear].&amp;[2017-18]" c="2017-18"/>
        <s v="[Expenditures].[SchoolYear].&amp;[2018-19]" c="2018-19"/>
        <s v="[Expenditures].[SchoolYear].&amp;[2019-20]" c="2019-20"/>
        <s v="[Expenditures].[SchoolYear].&amp;[2020-21]" c="2020-21"/>
        <s v="[Expenditures].[SchoolYear].&amp;[2021-22]" c="2021-22"/>
        <s v="[Expenditures].[SchoolYear].&amp;[2022-23]" c="2022-23"/>
        <s v="[Expenditures].[SchoolYear].&amp;[2024-25]" c="2024-25"/>
      </sharedItems>
    </cacheField>
    <cacheField name="[Enrollment].[DistTitle].[DistTitle]" caption="DistTitle" numFmtId="0" hierarchy="8" level="1">
      <sharedItems count="320">
        <s v="[Enrollment].[DistTitle].&amp;[North Kitsap]" c="North Kitsap"/>
        <s v="[Enrollment].[DistTitle].&amp;[Bethel]" c="Bethel"/>
        <s v="[Enrollment].[DistTitle].&amp;[Impact Charter]" c="Impact Charter"/>
        <s v="[Enrollment].[DistTitle].&amp;[Fife]" c="Fife"/>
        <s v="[Enrollment].[DistTitle].&amp;[Aberdeen]" c="Aberdeen"/>
        <s v="[Enrollment].[DistTitle].&amp;[Bremerton]" c="Bremerton"/>
        <s v="[Enrollment].[DistTitle].&amp;[Paschal Sherman Tribal]" c="Paschal Sherman Tribal"/>
        <s v="[Enrollment].[DistTitle].&amp;[Cusick]" c="Cusick"/>
        <s v="[Enrollment].[DistTitle].&amp;[Chehalis]" c="Chehalis"/>
        <s v="[Enrollment].[DistTitle].&amp;[Southside]" c="Southside"/>
        <s v="[Enrollment].[DistTitle].&amp;[Vashon Island]" c="Vashon Island"/>
        <s v="[Enrollment].[DistTitle].&amp;[Crescent]" c="Crescent"/>
        <s v="[Enrollment].[DistTitle].&amp;[Mill A]" c="Mill A"/>
        <s v="[Enrollment].[DistTitle].&amp;[Rosalia]" c="Rosalia"/>
        <s v="[Enrollment].[DistTitle].&amp;[Colton]" c="Colton"/>
        <s v="[Enrollment].[DistTitle].&amp;[West Valley (Yakima)]" c="West Valley (Yakima)"/>
        <s v="[Enrollment].[DistTitle].&amp;[Pinnacles Prep Charter]" c="Pinnacles Prep Charter"/>
        <s v="[Enrollment].[DistTitle].&amp;[Tahoma]" c="Tahoma"/>
        <s v="[Enrollment].[DistTitle].&amp;[Spokane Intl Acad Charter]" c="Spokane Intl Acad Charter"/>
        <s v="[Enrollment].[DistTitle].&amp;[Clarkston]" c="Clarkston"/>
        <s v="[Enrollment].[DistTitle].&amp;[Morton]" c="Morton"/>
        <s v="[Enrollment].[DistTitle].&amp;[Bellevue]" c="Bellevue"/>
        <s v="[Enrollment].[DistTitle].&amp;[Winlock]" c="Winlock"/>
        <s v="[Enrollment].[DistTitle].&amp;[Queets-Clearwater]" c="Queets-Clearwater"/>
        <s v="[Enrollment].[DistTitle].&amp;[Lacrosse]" c="Lacrosse"/>
        <s v="[Enrollment].[DistTitle].&amp;[Granger]" c="Granger"/>
        <s v="[Enrollment].[DistTitle].&amp;[Muckleshoot Tribal]" c="Muckleshoot Tribal"/>
        <s v="[Enrollment].[DistTitle].&amp;[Kittitas]" c="Kittitas"/>
        <s v="[Enrollment].[DistTitle].&amp;[Columbia (Stevens)]" c="Columbia (Stevens)"/>
        <s v="[Enrollment].[DistTitle].&amp;[Tenino]" c="Tenino"/>
        <s v="[Enrollment].[DistTitle].&amp;[Richland]" c="Richland"/>
        <s v="[Enrollment].[DistTitle].&amp;[Rainier]" c="Rainier"/>
        <s v="[Enrollment].[DistTitle].&amp;[Federal Way]" c="Federal Way"/>
        <s v="[Enrollment].[DistTitle].&amp;[Evergreen (Clark)]" c="Evergreen (Clark)"/>
        <s v="[Enrollment].[DistTitle].&amp;[Ferndale]" c="Ferndale"/>
        <s v="[Enrollment].[DistTitle].&amp;[Suquamish Tribal]" c="Suquamish Tribal"/>
        <s v="[Enrollment].[DistTitle].&amp;[Tacoma]" c="Tacoma"/>
        <s v="[Enrollment].[DistTitle].&amp;[Shaw Island]" c="Shaw Island"/>
        <s v="[Enrollment].[DistTitle].&amp;[Tonasket]" c="Tonasket"/>
        <s v="[Enrollment].[DistTitle].&amp;[Lamont]" c="Lamont"/>
        <s v="[Enrollment].[DistTitle].&amp;[North Thurston]" c="North Thurston"/>
        <s v="[Enrollment].[DistTitle].&amp;[Finley]" c="Finley"/>
        <s v="[Enrollment].[DistTitle].&amp;[North Beach]" c="North Beach"/>
        <s v="[Enrollment].[DistTitle].&amp;[Spokane]" c="Spokane"/>
        <s v="[Enrollment].[DistTitle].&amp;[North River]" c="North River"/>
        <s v="[Enrollment].[DistTitle].&amp;[White River]" c="White River"/>
        <s v="[Enrollment].[DistTitle].&amp;[Rainier Prep Charter]" c="Rainier Prep Charter"/>
        <s v="[Enrollment].[DistTitle].&amp;[Monroe]" c="Monroe"/>
        <s v="[Enrollment].[DistTitle].&amp;[Castle Rock]" c="Castle Rock"/>
        <s v="[Enrollment].[DistTitle].&amp;[Touchet]" c="Touchet"/>
        <s v="[Enrollment].[DistTitle].&amp;[Washtucna]" c="Washtucna"/>
        <s v="[Enrollment].[DistTitle].&amp;[Mossyrock]" c="Mossyrock"/>
        <s v="[Enrollment].[DistTitle].&amp;[Waterville]" c="Waterville"/>
        <s v="[Enrollment].[DistTitle].&amp;[Clover Park]" c="Clover Park"/>
        <s v="[Enrollment].[DistTitle].&amp;[Lynden]" c="Lynden"/>
        <s v="[Enrollment].[DistTitle].&amp;[Cape Flattery]" c="Cape Flattery"/>
        <s v="[Enrollment].[DistTitle].&amp;[Steptoe]" c="Steptoe"/>
        <s v="[Enrollment].[DistTitle].&amp;[Index]" c="Index"/>
        <s v="[Enrollment].[DistTitle].&amp;[Medical Lake]" c="Medical Lake"/>
        <s v="[Enrollment].[DistTitle].&amp;[Port Townsend]" c="Port Townsend"/>
        <s v="[Enrollment].[DistTitle].&amp;[Asotin-Anatone]" c="Asotin-Anatone"/>
        <s v="[Enrollment].[DistTitle].&amp;[Mount Vernon]" c="Mount Vernon"/>
        <s v="[Enrollment].[DistTitle].&amp;[Bainbridge Island]" c="Bainbridge Island"/>
        <s v="[Enrollment].[DistTitle].&amp;[Curlew]" c="Curlew"/>
        <s v="[Enrollment].[DistTitle].&amp;[Raymond]" c="Raymond"/>
        <s v="[Enrollment].[DistTitle].&amp;[Highland]" c="Highland"/>
        <s v="[Enrollment].[DistTitle].&amp;[Palisades]" c="Palisades"/>
        <s v="[Enrollment].[DistTitle].&amp;[Hood Canal]" c="Hood Canal"/>
        <s v="[Enrollment].[DistTitle].&amp;[Wellpinit]" c="Wellpinit"/>
        <s v="[Enrollment].[DistTitle].&amp;[Newport]" c="Newport"/>
        <s v="[Enrollment].[DistTitle].&amp;[Lumen Charter]" c="Lumen Charter"/>
        <s v="[Enrollment].[DistTitle].&amp;[Keller]" c="Keller"/>
        <s v="[Enrollment].[DistTitle].&amp;[Granite Falls]" c="Granite Falls"/>
        <s v="[Enrollment].[DistTitle].&amp;[Boistfort]" c="Boistfort"/>
        <s v="[Enrollment].[DistTitle].&amp;[Concrete]" c="Concrete"/>
        <s v="[Enrollment].[DistTitle].&amp;[Roosevelt]" c="Roosevelt"/>
        <s v="[Enrollment].[DistTitle].&amp;[McCleary]" c="McCleary"/>
        <s v="[Enrollment].[DistTitle].&amp;[Grapeview]" c="Grapeview"/>
        <s v="[Enrollment].[DistTitle].&amp;[Manson]" c="Manson"/>
        <s v="[Enrollment].[DistTitle].&amp;[Summit Olympus Charter]" c="Summit Olympus Charter"/>
        <s v="[Enrollment].[DistTitle].&amp;[San Juan Island]" c="San Juan Island"/>
        <s v="[Enrollment].[DistTitle].&amp;[Onalaska]" c="Onalaska"/>
        <s v="[Enrollment].[DistTitle].&amp;[Orcas Island]" c="Orcas Island"/>
        <s v="[Enrollment].[DistTitle].&amp;[College Place]" c="College Place"/>
        <s v="[Enrollment].[DistTitle].&amp;[Grand Coulee Dam]" c="Grand Coulee Dam"/>
        <s v="[Enrollment].[DistTitle].&amp;[Wishkah Valley]" c="Wishkah Valley"/>
        <s v="[Enrollment].[DistTitle].&amp;[University Place]" c="University Place"/>
        <s v="[Enrollment].[DistTitle].&amp;[North Franklin]" c="North Franklin"/>
        <s v="[Enrollment].[DistTitle].&amp;[Chief Leschi Tribal]" c="Chief Leschi Tribal"/>
        <s v="[Enrollment].[DistTitle].&amp;[Cashmere]" c="Cashmere"/>
        <s v="[Enrollment].[DistTitle].&amp;[Vancouver]" c="Vancouver"/>
        <s v="[Enrollment].[DistTitle].&amp;[Rooted School Vancouver Charter]" c="Rooted School Vancouver Charter"/>
        <s v="[Enrollment].[DistTitle].&amp;[Trout Lake]" c="Trout Lake"/>
        <s v="[Enrollment].[DistTitle].&amp;[Ridgefield]" c="Ridgefield"/>
        <s v="[Enrollment].[DistTitle].&amp;[Stehekin]" c="Stehekin"/>
        <s v="[Enrollment].[DistTitle].&amp;[Endicott]" c="Endicott"/>
        <s v="[Enrollment].[DistTitle].&amp;[Damman]" c="Damman"/>
        <s v="[Enrollment].[DistTitle].&amp;[Lake Stevens]" c="Lake Stevens"/>
        <s v="[Enrollment].[DistTitle].&amp;[St. John]" c="St. John"/>
        <s v="[Enrollment].[DistTitle].&amp;[Why Not You Charter]" c="Why Not You Charter"/>
        <s v="[Enrollment].[DistTitle].&amp;[Wapato]" c="Wapato"/>
        <s v="[Enrollment].[DistTitle].&amp;[Mount Adams]" c="Mount Adams"/>
        <s v="[Enrollment].[DistTitle].&amp;[Othello]" c="Othello"/>
        <s v="[Enrollment].[DistTitle].&amp;[Meridian]" c="Meridian"/>
        <s v="[Enrollment].[DistTitle].&amp;[Yelm]" c="Yelm"/>
        <s v="[Enrollment].[DistTitle].&amp;[Soap Lake]" c="Soap Lake"/>
        <s v="[Enrollment].[DistTitle].&amp;[South Whidbey]" c="South Whidbey"/>
        <s v="[Enrollment].[DistTitle].&amp;[Adna]" c="Adna"/>
        <s v="[Enrollment].[DistTitle].&amp;[East Valley (Spokane)]" c="East Valley (Spokane)"/>
        <s v="[Enrollment].[DistTitle].&amp;[Issaquah]" c="Issaquah"/>
        <s v="[Enrollment].[DistTitle].&amp;[Shelton]" c="Shelton"/>
        <s v="[Enrollment].[DistTitle].&amp;[Hoquiam]" c="Hoquiam"/>
        <s v="[Enrollment].[DistTitle].&amp;[Dieringer]" c="Dieringer"/>
        <s v="[Enrollment].[DistTitle].&amp;[Kalama]" c="Kalama"/>
        <s v="[Enrollment].[DistTitle].&amp;[Stevenson-Carson]" c="Stevenson-Carson"/>
        <s v="[Enrollment].[DistTitle].&amp;[Kahlotus]" c="Kahlotus"/>
        <s v="[Enrollment].[DistTitle].&amp;[Catalyst Bremerton Charter]" c="Catalyst Bremerton Charter"/>
        <s v="[Enrollment].[DistTitle].&amp;[Pioneer]" c="Pioneer"/>
        <s v="[Enrollment].[DistTitle].&amp;[Whatcom Intergenerational Charter]" c="Whatcom Intergenerational Charter"/>
        <s v="[Enrollment].[DistTitle].&amp;[Okanogan]" c="Okanogan"/>
        <s v="[Enrollment].[DistTitle].&amp;[Methow Valley]" c="Methow Valley"/>
        <s v="[Enrollment].[DistTitle].&amp;[Burlington-Edison]" c="Burlington-Edison"/>
        <s v="[Enrollment].[DistTitle].&amp;[Toledo]" c="Toledo"/>
        <s v="[Enrollment].[DistTitle].&amp;[Union Gap]" c="Union Gap"/>
        <s v="[Enrollment].[DistTitle].&amp;[Skykomish]" c="Skykomish"/>
        <s v="[Enrollment].[DistTitle].&amp;[Ellensburg]" c="Ellensburg"/>
        <s v="[Enrollment].[DistTitle].&amp;[Woodland]" c="Woodland"/>
        <s v="[Enrollment].[DistTitle].&amp;[Kelso]" c="Kelso"/>
        <s v="[Enrollment].[DistTitle].&amp;[Griffin]" c="Griffin"/>
        <s v="[Enrollment].[DistTitle].&amp;[Coupeville]" c="Coupeville"/>
        <s v="[Enrollment].[DistTitle].&amp;[Selah]" c="Selah"/>
        <s v="[Enrollment].[DistTitle].&amp;[Franklin Pierce]" c="Franklin Pierce"/>
        <s v="[Enrollment].[DistTitle].&amp;[Lake Quinault]" c="Lake Quinault"/>
        <s v="[Enrollment].[DistTitle].&amp;[Seattle]" c="Seattle"/>
        <s v="[Enrollment].[DistTitle].&amp;[Omak]" c="Omak"/>
        <s v="[Enrollment].[DistTitle].&amp;[Kiona-Benton City]" c="Kiona-Benton City"/>
        <s v="[Enrollment].[DistTitle].&amp;[Tukwila]" c="Tukwila"/>
        <s v="[Enrollment].[DistTitle].&amp;[Shoreline]" c="Shoreline"/>
        <s v="[Enrollment].[DistTitle].&amp;[Palouse]" c="Palouse"/>
        <s v="[Enrollment].[DistTitle].&amp;[Highline]" c="Highline"/>
        <s v="[Enrollment].[DistTitle].&amp;[Riverview]" c="Riverview"/>
        <s v="[Enrollment].[DistTitle].&amp;[Dayton]" c="Dayton"/>
        <s v="[Enrollment].[DistTitle].&amp;[Willapa Valley]" c="Willapa Valley"/>
        <s v="[Enrollment].[DistTitle].&amp;[Battle Ground]" c="Battle Ground"/>
        <s v="[Enrollment].[DistTitle].&amp;[Cle Elum-Roslyn]" c="Cle Elum-Roslyn"/>
        <s v="[Enrollment].[DistTitle].&amp;[Taholah]" c="Taholah"/>
        <s v="[Enrollment].[DistTitle].&amp;[Northport]" c="Northport"/>
        <s v="[Enrollment].[DistTitle].&amp;[Impact-Black River Elementary Charter]" c="Impact-Black River Elementary Charter"/>
        <s v="[Enrollment].[DistTitle].&amp;[Republic]" c="Republic"/>
        <s v="[Enrollment].[DistTitle].&amp;[Grandview]" c="Grandview"/>
        <s v="[Enrollment].[DistTitle].&amp;[Washougal]" c="Washougal"/>
        <s v="[Enrollment].[DistTitle].&amp;[Chewelah]" c="Chewelah"/>
        <s v="[Enrollment].[DistTitle].&amp;[Mary M. Knight]" c="Mary M. Knight"/>
        <s v="[Enrollment].[DistTitle].&amp;[Prescott]" c="Prescott"/>
        <s v="[Enrollment].[DistTitle].&amp;[Longview]" c="Longview"/>
        <s v="[Enrollment].[DistTitle].&amp;[Hockinson]" c="Hockinson"/>
        <s v="[Enrollment].[DistTitle].&amp;[Nine Mile Falls]" c="Nine Mile Falls"/>
        <s v="[Enrollment].[DistTitle].&amp;[Lakewood]" c="Lakewood"/>
        <s v="[Enrollment].[DistTitle].&amp;[Selkirk]" c="Selkirk"/>
        <s v="[Enrollment].[DistTitle].&amp;[Lind]" c="Lind"/>
        <s v="[Enrollment].[DistTitle].&amp;[Renton]" c="Renton"/>
        <s v="[Enrollment].[DistTitle].&amp;[Goldendale]" c="Goldendale"/>
        <s v="[Enrollment].[DistTitle].&amp;[Napavine]" c="Napavine"/>
        <s v="[Enrollment].[DistTitle].&amp;[Sultan]" c="Sultan"/>
        <s v="[Enrollment].[DistTitle].&amp;[White Pass]" c="White Pass"/>
        <s v="[Enrollment].[DistTitle].&amp;[North Mason]" c="North Mason"/>
        <s v="[Enrollment].[DistTitle].&amp;[Toutle Lake]" c="Toutle Lake"/>
        <s v="[Enrollment].[DistTitle].&amp;[Lyle]" c="Lyle"/>
        <s v="[Enrollment].[DistTitle].&amp;[West Valley (Spokane)]" c="West Valley (Spokane)"/>
        <s v="[Enrollment].[DistTitle].&amp;[Snohomish]" c="Snohomish"/>
        <s v="[Enrollment].[DistTitle].&amp;[Montesano]" c="Montesano"/>
        <s v="[Enrollment].[DistTitle].&amp;[Benge]" c="Benge"/>
        <s v="[Enrollment].[DistTitle].&amp;[Coulee-Hartline]" c="Coulee-Hartline"/>
        <s v="[Enrollment].[DistTitle].&amp;[Sprague]" c="Sprague"/>
        <s v="[Enrollment].[DistTitle].&amp;[Pasco]" c="Pasco"/>
        <s v="[Enrollment].[DistTitle].&amp;[Impact Salish Sea Charter]" c="Impact Salish Sea Charter"/>
        <s v="[Enrollment].[DistTitle].&amp;[Marysville]" c="Marysville"/>
        <s v="[Enrollment].[DistTitle].&amp;[Paterson]" c="Paterson"/>
        <s v="[Enrollment].[DistTitle].&amp;[Reardan-Edwall]" c="Reardan-Edwall"/>
        <s v="[Enrollment].[DistTitle].&amp;[Arlington]" c="Arlington"/>
        <s v="[Enrollment].[DistTitle].&amp;[Rochester]" c="Rochester"/>
        <s v="[Enrollment].[DistTitle].&amp;[Entiat]" c="Entiat"/>
        <s v="[Enrollment].[DistTitle].&amp;[Nespelem]" c="Nespelem"/>
        <s v="[Enrollment].[DistTitle].&amp;[Blaine]" c="Blaine"/>
        <s v="[Enrollment].[DistTitle].&amp;[Moses Lake]" c="Moses Lake"/>
        <s v="[Enrollment].[DistTitle].&amp;[Chimacum]" c="Chimacum"/>
        <s v="[Enrollment].[DistTitle].&amp;[South Bend]" c="South Bend"/>
        <s v="[Enrollment].[DistTitle].&amp;[Sequim]" c="Sequim"/>
        <s v="[Enrollment].[DistTitle].&amp;[Quilcene]" c="Quilcene"/>
        <s v="[Enrollment].[DistTitle].&amp;[Satsop]" c="Satsop"/>
        <s v="[Enrollment].[DistTitle].&amp;[Onion Creek]" c="Onion Creek"/>
        <s v="[Enrollment].[DistTitle].&amp;[Impact-Commencement Bay Elementary Charter]" c="Impact-Commencement Bay Elementary Charter"/>
        <s v="[Enrollment].[DistTitle].&amp;[Valley]" c="Valley"/>
        <s v="[Enrollment].[DistTitle].&amp;[Oakville]" c="Oakville"/>
        <s v="[Enrollment].[DistTitle].&amp;[WA HE LUT Tribal]" c="WA HE LUT Tribal"/>
        <s v="[Enrollment].[DistTitle].&amp;[Odessa]" c="Odessa"/>
        <s v="[Enrollment].[DistTitle].&amp;[Green Mountain]" c="Green Mountain"/>
        <s v="[Enrollment].[DistTitle].&amp;[Walla Walla]" c="Walla Walla"/>
        <s v="[Enrollment].[DistTitle].&amp;[Tumwater]" c="Tumwater"/>
        <s v="[Enrollment].[DistTitle].&amp;[Tekoa]" c="Tekoa"/>
        <s v="[Enrollment].[DistTitle].&amp;[Oakesdale]" c="Oakesdale"/>
        <s v="[Enrollment].[DistTitle].&amp;[Green Dot Rainier Valley Charter]" c="Green Dot Rainier Valley Charter"/>
        <s v="[Enrollment].[DistTitle].&amp;[Inchelium]" c="Inchelium"/>
        <s v="[Enrollment].[DistTitle].&amp;[Lopez Island]" c="Lopez Island"/>
        <s v="[Enrollment].[DistTitle].&amp;[Darrington]" c="Darrington"/>
        <s v="[Enrollment].[DistTitle].&amp;[Bellingham]" c="Bellingham"/>
        <s v="[Enrollment].[DistTitle].&amp;[Pride Prep Charter]" c="Pride Prep Charter"/>
        <s v="[Enrollment].[DistTitle].&amp;[Ritzville]" c="Ritzville"/>
        <s v="[Enrollment].[DistTitle].&amp;[Ephrata]" c="Ephrata"/>
        <s v="[Enrollment].[DistTitle].&amp;[Orting]" c="Orting"/>
        <s v="[Enrollment].[DistTitle].&amp;[Northshore]" c="Northshore"/>
        <s v="[Enrollment].[DistTitle].&amp;[Pe Ell]" c="Pe Ell"/>
        <s v="[Enrollment].[DistTitle].&amp;[Zillah]" c="Zillah"/>
        <s v="[Enrollment].[DistTitle].&amp;[Lummi Tribal]" c="Lummi Tribal"/>
        <s v="[Enrollment].[DistTitle].&amp;[Central Kitsap]" c="Central Kitsap"/>
        <s v="[Enrollment].[DistTitle].&amp;[Wenatchee]" c="Wenatchee"/>
        <s v="[Enrollment].[DistTitle].&amp;[La Center]" c="La Center"/>
        <s v="[Enrollment].[DistTitle].&amp;[Enumclaw]" c="Enumclaw"/>
        <s v="[Enrollment].[DistTitle].&amp;[Conway]" c="Conway"/>
        <s v="[Enrollment].[DistTitle].&amp;[Glenwood]" c="Glenwood"/>
        <s v="[Enrollment].[DistTitle].&amp;[Mercer Island]" c="Mercer Island"/>
        <s v="[Enrollment].[DistTitle].&amp;[Steilacoom Historical]" c="Steilacoom Historical"/>
        <s v="[Enrollment].[DistTitle].&amp;[Thorp]" c="Thorp"/>
        <s v="[Enrollment].[DistTitle].&amp;[Riverside]" c="Riverside"/>
        <s v="[Enrollment].[DistTitle].&amp;[Almira]" c="Almira"/>
        <s v="[Enrollment].[DistTitle].&amp;[Liberty]" c="Liberty"/>
        <s v="[Enrollment].[DistTitle].&amp;[Freeman]" c="Freeman"/>
        <s v="[Enrollment].[DistTitle].&amp;[Eastmont]" c="Eastmont"/>
        <s v="[Enrollment].[DistTitle].&amp;[Wahkiakum]" c="Wahkiakum"/>
        <s v="[Enrollment].[DistTitle].&amp;[Sumner]" c="Sumner"/>
        <s v="[Enrollment].[DistTitle].&amp;[Central Valley]" c="Central Valley"/>
        <s v="[Enrollment].[DistTitle].&amp;[Ocean Beach]" c="Ocean Beach"/>
        <s v="[Enrollment].[DistTitle].&amp;[Loon Lake]" c="Loon Lake"/>
        <s v="[Enrollment].[DistTitle].&amp;[Sedro-Woolley]" c="Sedro-Woolley"/>
        <s v="[Enrollment].[DistTitle].&amp;[Yakima]" c="Yakima"/>
        <s v="[Enrollment].[DistTitle].&amp;[Quillayute Valley]" c="Quillayute Valley"/>
        <s v="[Enrollment].[DistTitle].&amp;[Mead]" c="Mead"/>
        <s v="[Enrollment].[DistTitle].&amp;[Centralia]" c="Centralia"/>
        <s v="[Enrollment].[DistTitle].&amp;[Pomeroy]" c="Pomeroy"/>
        <s v="[Enrollment].[DistTitle].&amp;[Puyallup]" c="Puyallup"/>
        <s v="[Enrollment].[DistTitle].&amp;[Everett]" c="Everett"/>
        <s v="[Enrollment].[DistTitle].&amp;[Port Angeles]" c="Port Angeles"/>
        <s v="[Enrollment].[DistTitle].&amp;[Elma]" c="Elma"/>
        <s v="[Enrollment].[DistTitle].&amp;[South Kitsap]" c="South Kitsap"/>
        <s v="[Enrollment].[DistTitle].&amp;[Great Northern]" c="Great Northern"/>
        <s v="[Enrollment].[DistTitle].&amp;[Anacortes]" c="Anacortes"/>
        <s v="[Enrollment].[DistTitle].&amp;[Summit Atlas Charter]" c="Summit Atlas Charter"/>
        <s v="[Enrollment].[DistTitle].&amp;[Evergreen (Stevens)]" c="Evergreen (Stevens)"/>
        <s v="[Enrollment].[DistTitle].&amp;[Colville]" c="Colville"/>
        <s v="[Enrollment].[DistTitle].&amp;[Columbia (Walla Walla)]" c="Columbia (Walla Walla)"/>
        <s v="[Enrollment].[DistTitle].&amp;[Cascade]" c="Cascade"/>
        <s v="[Enrollment].[DistTitle].&amp;[Wahluke]" c="Wahluke"/>
        <s v="[Enrollment].[DistTitle].&amp;[Olympia]" c="Olympia"/>
        <s v="[Enrollment].[DistTitle].&amp;[Bridgeport]" c="Bridgeport"/>
        <s v="[Enrollment].[DistTitle].&amp;[Edmonds]" c="Edmonds"/>
        <s v="[Enrollment].[DistTitle].&amp;[Sunnyside]" c="Sunnyside"/>
        <s v="[Enrollment].[DistTitle].&amp;[Starbuck]" c="Starbuck"/>
        <s v="[Enrollment].[DistTitle].&amp;[Quileute Tribal]" c="Quileute Tribal"/>
        <s v="[Enrollment].[DistTitle].&amp;[Oroville]" c="Oroville"/>
        <s v="[Enrollment].[DistTitle].&amp;[Colfax]" c="Colfax"/>
        <s v="[Enrollment].[DistTitle].&amp;[Royal]" c="Royal"/>
        <s v="[Enrollment].[DistTitle].&amp;[Pullman]" c="Pullman"/>
        <s v="[Enrollment].[DistTitle].&amp;[Wilbur]" c="Wilbur"/>
        <s v="[Enrollment].[DistTitle].&amp;[Deer Park]" c="Deer Park"/>
        <s v="[Enrollment].[DistTitle].&amp;[Summit Valley]" c="Summit Valley"/>
        <s v="[Enrollment].[DistTitle].&amp;[Creston]" c="Creston"/>
        <s v="[Enrollment].[DistTitle].&amp;[Orient]" c="Orient"/>
        <s v="[Enrollment].[DistTitle].&amp;[Klickitat]" c="Klickitat"/>
        <s v="[Enrollment].[DistTitle].&amp;[Lake Washington]" c="Lake Washington"/>
        <s v="[Enrollment].[DistTitle].&amp;[Kent]" c="Kent"/>
        <s v="[Enrollment].[DistTitle].&amp;[Oak Harbor]" c="Oak Harbor"/>
        <s v="[Enrollment].[DistTitle].&amp;[Wilson Creek]" c="Wilson Creek"/>
        <s v="[Enrollment].[DistTitle].&amp;[East Valley (Yakima)]" c="East Valley (Yakima)"/>
        <s v="[Enrollment].[DistTitle].&amp;[Eatonville]" c="Eatonville"/>
        <s v="[Enrollment].[DistTitle].&amp;[Mount Pleasant]" c="Mount Pleasant"/>
        <s v="[Enrollment].[DistTitle].&amp;[La Conner]" c="La Conner"/>
        <s v="[Enrollment].[DistTitle].&amp;[Harrington]" c="Harrington"/>
        <s v="[Enrollment].[DistTitle].&amp;[Naselle-Grays River Valley]" c="Naselle-Grays River Valley"/>
        <s v="[Enrollment].[DistTitle].&amp;[Nooksack Valley]" c="Nooksack Valley"/>
        <s v="[Enrollment].[DistTitle].&amp;[Kettle Falls]" c="Kettle Falls"/>
        <s v="[Enrollment].[DistTitle].&amp;[Yakama Nation Tribal]" c="Yakama Nation Tribal"/>
        <s v="[Enrollment].[DistTitle].&amp;[Cheney]" c="Cheney"/>
        <s v="[Enrollment].[DistTitle].&amp;[Brinnon]" c="Brinnon"/>
        <s v="[Enrollment].[DistTitle].&amp;[Carbonado]" c="Carbonado"/>
        <s v="[Enrollment].[DistTitle].&amp;[Dixie]" c="Dixie"/>
        <s v="[Enrollment].[DistTitle].&amp;[Summit Sierra Charter]" c="Summit Sierra Charter"/>
        <s v="[Enrollment].[DistTitle].&amp;[White Salmon Valley]" c="White Salmon Valley"/>
        <s v="[Enrollment].[DistTitle].&amp;[Cosmopolis]" c="Cosmopolis"/>
        <s v="[Enrollment].[DistTitle].&amp;[Garfield]" c="Garfield"/>
        <s v="[Enrollment].[DistTitle].&amp;[Bickleton]" c="Bickleton"/>
        <s v="[Enrollment].[DistTitle].&amp;[Evaline]" c="Evaline"/>
        <s v="[Enrollment].[DistTitle].&amp;[Brewster]" c="Brewster"/>
        <s v="[Enrollment].[DistTitle].&amp;[Auburn]" c="Auburn"/>
        <s v="[Enrollment].[DistTitle].&amp;[Toppenish]" c="Toppenish"/>
        <s v="[Enrollment].[DistTitle].&amp;[Star]" c="Star"/>
        <s v="[Enrollment].[DistTitle].&amp;[Peninsula]" c="Peninsula"/>
        <s v="[Enrollment].[DistTitle].&amp;[Ocosta]" c="Ocosta"/>
        <s v="[Enrollment].[DistTitle].&amp;[Mansfield]" c="Mansfield"/>
        <s v="[Enrollment].[DistTitle].&amp;[Lake Chelan]" c="Lake Chelan"/>
        <s v="[Enrollment].[DistTitle].&amp;[Prosser]" c="Prosser"/>
        <s v="[Enrollment].[DistTitle].&amp;[Warden]" c="Warden"/>
        <s v="[Enrollment].[DistTitle].&amp;[Orondo]" c="Orondo"/>
        <s v="[Enrollment].[DistTitle].&amp;[Camas]" c="Camas"/>
        <s v="[Enrollment].[DistTitle].&amp;[Stanwood-Camano]" c="Stanwood-Camano"/>
        <s v="[Enrollment].[DistTitle].&amp;[Quincy]" c="Quincy"/>
        <s v="[Enrollment].[DistTitle].&amp;[Mary Walker]" c="Mary Walker"/>
        <s v="[Enrollment].[DistTitle].&amp;[Kennewick]" c="Kennewick"/>
        <s v="[Enrollment].[DistTitle].&amp;[Snoqualmie Valley]" c="Snoqualmie Valley"/>
        <s v="[Enrollment].[DistTitle].&amp;[Davenport]" c="Davenport"/>
        <s v="[Enrollment].[DistTitle].&amp;[Mabton]" c="Mabton"/>
        <s v="[Enrollment].[DistTitle].&amp;[Mount Baker]" c="Mount Baker"/>
        <s v="[Enrollment].[DistTitle].&amp;[Easton]" c="Easton"/>
        <s v="[Enrollment].[DistTitle].&amp;[Pateros]" c="Pateros"/>
        <s v="[Enrollment].[DistTitle].&amp;[Orchard Prairie]" c="Orchard Prairie"/>
        <s v="[Enrollment].[DistTitle].&amp;[Mukilteo]" c="Mukilteo"/>
        <s v="[Enrollment].[DistTitle].&amp;[Skamania]" c="Skamania"/>
        <s v="[Enrollment].[DistTitle].&amp;[Centerville]" c="Centerville"/>
        <s v="[Enrollment].[DistTitle].&amp;[Waitsburg]" c="Waitsburg"/>
        <s v="[Enrollment].[DistTitle].&amp;[Naches Valley]" c="Naches Valley"/>
        <s v="[Enrollment].[DistTitle].&amp;[Wishram]" c="Wishram"/>
      </sharedItems>
    </cacheField>
    <cacheField name="[Expenditures].[DistTitle].[DistTitle]" caption="DistTitle" numFmtId="0" hierarchy="14" level="1">
      <sharedItems count="320">
        <s v="[Expenditures].[DistTitle].&amp;[Pomeroy]" c="Pomeroy"/>
        <s v="[Expenditures].[DistTitle].&amp;[Shoreline]" c="Shoreline"/>
        <s v="[Expenditures].[DistTitle].&amp;[Ocosta]" c="Ocosta"/>
        <s v="[Expenditures].[DistTitle].&amp;[Onion Creek]" c="Onion Creek"/>
        <s v="[Expenditures].[DistTitle].&amp;[Finley]" c="Finley"/>
        <s v="[Expenditures].[DistTitle].&amp;[Sumner]" c="Sumner"/>
        <s v="[Expenditures].[DistTitle].&amp;[Pioneer]" c="Pioneer"/>
        <s v="[Expenditures].[DistTitle].&amp;[Omak]" c="Omak"/>
        <s v="[Expenditures].[DistTitle].&amp;[Centralia]" c="Centralia"/>
        <s v="[Expenditures].[DistTitle].&amp;[Tumwater]" c="Tumwater"/>
        <s v="[Expenditures].[DistTitle].&amp;[Quincy]" c="Quincy"/>
        <s v="[Expenditures].[DistTitle].&amp;[Snohomish]" c="Snohomish"/>
        <s v="[Expenditures].[DistTitle].&amp;[Coupeville]" c="Coupeville"/>
        <s v="[Expenditures].[DistTitle].&amp;[Morton]" c="Morton"/>
        <s v="[Expenditures].[DistTitle].&amp;[Central Kitsap]" c="Central Kitsap"/>
        <s v="[Expenditures].[DistTitle].&amp;[North Thurston]" c="North Thurston"/>
        <s v="[Expenditures].[DistTitle].&amp;[Waitsburg]" c="Waitsburg"/>
        <s v="[Expenditures].[DistTitle].&amp;[Bremerton]" c="Bremerton"/>
        <s v="[Expenditures].[DistTitle].&amp;[Orondo]" c="Orondo"/>
        <s v="[Expenditures].[DistTitle].&amp;[Yakama Nation Tribal]" c="Yakama Nation Tribal"/>
        <s v="[Expenditures].[DistTitle].&amp;[Palouse]" c="Palouse"/>
        <s v="[Expenditures].[DistTitle].&amp;[Castle Rock]" c="Castle Rock"/>
        <s v="[Expenditures].[DistTitle].&amp;[Garfield]" c="Garfield"/>
        <s v="[Expenditures].[DistTitle].&amp;[Mabton]" c="Mabton"/>
        <s v="[Expenditures].[DistTitle].&amp;[Sprague]" c="Sprague"/>
        <s v="[Expenditures].[DistTitle].&amp;[Damman]" c="Damman"/>
        <s v="[Expenditures].[DistTitle].&amp;[Eatonville]" c="Eatonville"/>
        <s v="[Expenditures].[DistTitle].&amp;[Aberdeen]" c="Aberdeen"/>
        <s v="[Expenditures].[DistTitle].&amp;[St. John]" c="St. John"/>
        <s v="[Expenditures].[DistTitle].&amp;[Mukilteo]" c="Mukilteo"/>
        <s v="[Expenditures].[DistTitle].&amp;[Lake Washington]" c="Lake Washington"/>
        <s v="[Expenditures].[DistTitle].&amp;[Tahoma]" c="Tahoma"/>
        <s v="[Expenditures].[DistTitle].&amp;[Suquamish Tribal]" c="Suquamish Tribal"/>
        <s v="[Expenditures].[DistTitle].&amp;[Orchard Prairie]" c="Orchard Prairie"/>
        <s v="[Expenditures].[DistTitle].&amp;[Summit Olympus Charter]" c="Summit Olympus Charter"/>
        <s v="[Expenditures].[DistTitle].&amp;[East Valley (Spokane)]" c="East Valley (Spokane)"/>
        <s v="[Expenditures].[DistTitle].&amp;[Manson]" c="Manson"/>
        <s v="[Expenditures].[DistTitle].&amp;[Liberty]" c="Liberty"/>
        <s v="[Expenditures].[DistTitle].&amp;[Lumen Charter]" c="Lumen Charter"/>
        <s v="[Expenditures].[DistTitle].&amp;[Newport]" c="Newport"/>
        <s v="[Expenditures].[DistTitle].&amp;[Bainbridge Island]" c="Bainbridge Island"/>
        <s v="[Expenditures].[DistTitle].&amp;[Endicott]" c="Endicott"/>
        <s v="[Expenditures].[DistTitle].&amp;[Rosalia]" c="Rosalia"/>
        <s v="[Expenditures].[DistTitle].&amp;[Everett]" c="Everett"/>
        <s v="[Expenditures].[DistTitle].&amp;[Lind]" c="Lind"/>
        <s v="[Expenditures].[DistTitle].&amp;[Skykomish]" c="Skykomish"/>
        <s v="[Expenditures].[DistTitle].&amp;[Star]" c="Star"/>
        <s v="[Expenditures].[DistTitle].&amp;[Vancouver]" c="Vancouver"/>
        <s v="[Expenditures].[DistTitle].&amp;[Impact-Commencement Bay Elementary Charter]" c="Impact-Commencement Bay Elementary Charter"/>
        <s v="[Expenditures].[DistTitle].&amp;[Curlew]" c="Curlew"/>
        <s v="[Expenditures].[DistTitle].&amp;[Royal]" c="Royal"/>
        <s v="[Expenditures].[DistTitle].&amp;[Grandview]" c="Grandview"/>
        <s v="[Expenditures].[DistTitle].&amp;[Clarkston]" c="Clarkston"/>
        <s v="[Expenditures].[DistTitle].&amp;[Hockinson]" c="Hockinson"/>
        <s v="[Expenditures].[DistTitle].&amp;[Lynden]" c="Lynden"/>
        <s v="[Expenditures].[DistTitle].&amp;[Camas]" c="Camas"/>
        <s v="[Expenditures].[DistTitle].&amp;[Ocean Beach]" c="Ocean Beach"/>
        <s v="[Expenditures].[DistTitle].&amp;[Seattle]" c="Seattle"/>
        <s v="[Expenditures].[DistTitle].&amp;[Chimacum]" c="Chimacum"/>
        <s v="[Expenditures].[DistTitle].&amp;[Pateros]" c="Pateros"/>
        <s v="[Expenditures].[DistTitle].&amp;[Summit Atlas Charter]" c="Summit Atlas Charter"/>
        <s v="[Expenditures].[DistTitle].&amp;[Mount Pleasant]" c="Mount Pleasant"/>
        <s v="[Expenditures].[DistTitle].&amp;[San Juan Island]" c="San Juan Island"/>
        <s v="[Expenditures].[DistTitle].&amp;[Lyle]" c="Lyle"/>
        <s v="[Expenditures].[DistTitle].&amp;[Riverside]" c="Riverside"/>
        <s v="[Expenditures].[DistTitle].&amp;[Kettle Falls]" c="Kettle Falls"/>
        <s v="[Expenditures].[DistTitle].&amp;[Oakville]" c="Oakville"/>
        <s v="[Expenditures].[DistTitle].&amp;[Kahlotus]" c="Kahlotus"/>
        <s v="[Expenditures].[DistTitle].&amp;[Granger]" c="Granger"/>
        <s v="[Expenditures].[DistTitle].&amp;[Naselle-Grays River Valley]" c="Naselle-Grays River Valley"/>
        <s v="[Expenditures].[DistTitle].&amp;[Mercer Island]" c="Mercer Island"/>
        <s v="[Expenditures].[DistTitle].&amp;[Arlington]" c="Arlington"/>
        <s v="[Expenditures].[DistTitle].&amp;[Wilbur]" c="Wilbur"/>
        <s v="[Expenditures].[DistTitle].&amp;[Sunnyside]" c="Sunnyside"/>
        <s v="[Expenditures].[DistTitle].&amp;[Ephrata]" c="Ephrata"/>
        <s v="[Expenditures].[DistTitle].&amp;[Satsop]" c="Satsop"/>
        <s v="[Expenditures].[DistTitle].&amp;[Highland]" c="Highland"/>
        <s v="[Expenditures].[DistTitle].&amp;[Quileute Tribal]" c="Quileute Tribal"/>
        <s v="[Expenditures].[DistTitle].&amp;[Valley]" c="Valley"/>
        <s v="[Expenditures].[DistTitle].&amp;[Kiona-Benton City]" c="Kiona-Benton City"/>
        <s v="[Expenditures].[DistTitle].&amp;[Roosevelt]" c="Roosevelt"/>
        <s v="[Expenditures].[DistTitle].&amp;[Lacrosse]" c="Lacrosse"/>
        <s v="[Expenditures].[DistTitle].&amp;[Toppenish]" c="Toppenish"/>
        <s v="[Expenditures].[DistTitle].&amp;[Cape Flattery]" c="Cape Flattery"/>
        <s v="[Expenditures].[DistTitle].&amp;[Kent]" c="Kent"/>
        <s v="[Expenditures].[DistTitle].&amp;[Republic]" c="Republic"/>
        <s v="[Expenditures].[DistTitle].&amp;[Port Townsend]" c="Port Townsend"/>
        <s v="[Expenditures].[DistTitle].&amp;[Spokane Intl Acad Charter]" c="Spokane Intl Acad Charter"/>
        <s v="[Expenditures].[DistTitle].&amp;[Pinnacles Prep Charter]" c="Pinnacles Prep Charter"/>
        <s v="[Expenditures].[DistTitle].&amp;[Queets-Clearwater]" c="Queets-Clearwater"/>
        <s v="[Expenditures].[DistTitle].&amp;[Concrete]" c="Concrete"/>
        <s v="[Expenditures].[DistTitle].&amp;[Pullman]" c="Pullman"/>
        <s v="[Expenditures].[DistTitle].&amp;[Toutle Lake]" c="Toutle Lake"/>
        <s v="[Expenditures].[DistTitle].&amp;[Oak Harbor]" c="Oak Harbor"/>
        <s v="[Expenditures].[DistTitle].&amp;[Boistfort]" c="Boistfort"/>
        <s v="[Expenditures].[DistTitle].&amp;[South Whidbey]" c="South Whidbey"/>
        <s v="[Expenditures].[DistTitle].&amp;[East Valley (Yakima)]" c="East Valley (Yakima)"/>
        <s v="[Expenditures].[DistTitle].&amp;[Taholah]" c="Taholah"/>
        <s v="[Expenditures].[DistTitle].&amp;[Pasco]" c="Pasco"/>
        <s v="[Expenditures].[DistTitle].&amp;[Nespelem]" c="Nespelem"/>
        <s v="[Expenditures].[DistTitle].&amp;[Lake Quinault]" c="Lake Quinault"/>
        <s v="[Expenditures].[DistTitle].&amp;[Montesano]" c="Montesano"/>
        <s v="[Expenditures].[DistTitle].&amp;[Almira]" c="Almira"/>
        <s v="[Expenditures].[DistTitle].&amp;[Columbia (Walla Walla)]" c="Columbia (Walla Walla)"/>
        <s v="[Expenditures].[DistTitle].&amp;[Nooksack Valley]" c="Nooksack Valley"/>
        <s v="[Expenditures].[DistTitle].&amp;[Green Mountain]" c="Green Mountain"/>
        <s v="[Expenditures].[DistTitle].&amp;[Woodland]" c="Woodland"/>
        <s v="[Expenditures].[DistTitle].&amp;[Wishkah Valley]" c="Wishkah Valley"/>
        <s v="[Expenditures].[DistTitle].&amp;[Thorp]" c="Thorp"/>
        <s v="[Expenditures].[DistTitle].&amp;[Mary M. Knight]" c="Mary M. Knight"/>
        <s v="[Expenditures].[DistTitle].&amp;[Keller]" c="Keller"/>
        <s v="[Expenditures].[DistTitle].&amp;[College Place]" c="College Place"/>
        <s v="[Expenditures].[DistTitle].&amp;[Bellevue]" c="Bellevue"/>
        <s v="[Expenditures].[DistTitle].&amp;[Shaw Island]" c="Shaw Island"/>
        <s v="[Expenditures].[DistTitle].&amp;[Orient]" c="Orient"/>
        <s v="[Expenditures].[DistTitle].&amp;[Cle Elum-Roslyn]" c="Cle Elum-Roslyn"/>
        <s v="[Expenditures].[DistTitle].&amp;[Orcas Island]" c="Orcas Island"/>
        <s v="[Expenditures].[DistTitle].&amp;[Burlington-Edison]" c="Burlington-Edison"/>
        <s v="[Expenditures].[DistTitle].&amp;[Othello]" c="Othello"/>
        <s v="[Expenditures].[DistTitle].&amp;[Rochester]" c="Rochester"/>
        <s v="[Expenditures].[DistTitle].&amp;[Richland]" c="Richland"/>
        <s v="[Expenditures].[DistTitle].&amp;[Yakima]" c="Yakima"/>
        <s v="[Expenditures].[DistTitle].&amp;[Tonasket]" c="Tonasket"/>
        <s v="[Expenditures].[DistTitle].&amp;[Steptoe]" c="Steptoe"/>
        <s v="[Expenditures].[DistTitle].&amp;[Mount Baker]" c="Mount Baker"/>
        <s v="[Expenditures].[DistTitle].&amp;[Federal Way]" c="Federal Way"/>
        <s v="[Expenditures].[DistTitle].&amp;[Bickleton]" c="Bickleton"/>
        <s v="[Expenditures].[DistTitle].&amp;[Northport]" c="Northport"/>
        <s v="[Expenditures].[DistTitle].&amp;[Darrington]" c="Darrington"/>
        <s v="[Expenditures].[DistTitle].&amp;[Stanwood-Camano]" c="Stanwood-Camano"/>
        <s v="[Expenditures].[DistTitle].&amp;[Colton]" c="Colton"/>
        <s v="[Expenditures].[DistTitle].&amp;[Index]" c="Index"/>
        <s v="[Expenditures].[DistTitle].&amp;[Griffin]" c="Griffin"/>
        <s v="[Expenditures].[DistTitle].&amp;[Clover Park]" c="Clover Park"/>
        <s v="[Expenditures].[DistTitle].&amp;[Mansfield]" c="Mansfield"/>
        <s v="[Expenditures].[DistTitle].&amp;[Grand Coulee Dam]" c="Grand Coulee Dam"/>
        <s v="[Expenditures].[DistTitle].&amp;[Issaquah]" c="Issaquah"/>
        <s v="[Expenditures].[DistTitle].&amp;[Northshore]" c="Northshore"/>
        <s v="[Expenditures].[DistTitle].&amp;[Wellpinit]" c="Wellpinit"/>
        <s v="[Expenditures].[DistTitle].&amp;[Raymond]" c="Raymond"/>
        <s v="[Expenditures].[DistTitle].&amp;[Touchet]" c="Touchet"/>
        <s v="[Expenditures].[DistTitle].&amp;[Paterson]" c="Paterson"/>
        <s v="[Expenditures].[DistTitle].&amp;[Port Angeles]" c="Port Angeles"/>
        <s v="[Expenditures].[DistTitle].&amp;[Lamont]" c="Lamont"/>
        <s v="[Expenditures].[DistTitle].&amp;[West Valley (Yakima)]" c="West Valley (Yakima)"/>
        <s v="[Expenditures].[DistTitle].&amp;[Cashmere]" c="Cashmere"/>
        <s v="[Expenditures].[DistTitle].&amp;[White River]" c="White River"/>
        <s v="[Expenditures].[DistTitle].&amp;[Sultan]" c="Sultan"/>
        <s v="[Expenditures].[DistTitle].&amp;[Granite Falls]" c="Granite Falls"/>
        <s v="[Expenditures].[DistTitle].&amp;[Wapato]" c="Wapato"/>
        <s v="[Expenditures].[DistTitle].&amp;[Adna]" c="Adna"/>
        <s v="[Expenditures].[DistTitle].&amp;[Union Gap]" c="Union Gap"/>
        <s v="[Expenditures].[DistTitle].&amp;[Mary Walker]" c="Mary Walker"/>
        <s v="[Expenditures].[DistTitle].&amp;[Carbonado]" c="Carbonado"/>
        <s v="[Expenditures].[DistTitle].&amp;[Vashon Island]" c="Vashon Island"/>
        <s v="[Expenditures].[DistTitle].&amp;[Okanogan]" c="Okanogan"/>
        <s v="[Expenditures].[DistTitle].&amp;[Cascade]" c="Cascade"/>
        <s v="[Expenditures].[DistTitle].&amp;[Peninsula]" c="Peninsula"/>
        <s v="[Expenditures].[DistTitle].&amp;[North Mason]" c="North Mason"/>
        <s v="[Expenditures].[DistTitle].&amp;[Willapa Valley]" c="Willapa Valley"/>
        <s v="[Expenditures].[DistTitle].&amp;[Columbia (Stevens)]" c="Columbia (Stevens)"/>
        <s v="[Expenditures].[DistTitle].&amp;[Davenport]" c="Davenport"/>
        <s v="[Expenditures].[DistTitle].&amp;[Selah]" c="Selah"/>
        <s v="[Expenditures].[DistTitle].&amp;[Nine Mile Falls]" c="Nine Mile Falls"/>
        <s v="[Expenditures].[DistTitle].&amp;[McCleary]" c="McCleary"/>
        <s v="[Expenditures].[DistTitle].&amp;[Orting]" c="Orting"/>
        <s v="[Expenditures].[DistTitle].&amp;[Mount Vernon]" c="Mount Vernon"/>
        <s v="[Expenditures].[DistTitle].&amp;[Conway]" c="Conway"/>
        <s v="[Expenditures].[DistTitle].&amp;[Odessa]" c="Odessa"/>
        <s v="[Expenditures].[DistTitle].&amp;[Brewster]" c="Brewster"/>
        <s v="[Expenditures].[DistTitle].&amp;[Tacoma]" c="Tacoma"/>
        <s v="[Expenditures].[DistTitle].&amp;[Rooted School Vancouver Charter]" c="Rooted School Vancouver Charter"/>
        <s v="[Expenditures].[DistTitle].&amp;[Muckleshoot Tribal]" c="Muckleshoot Tribal"/>
        <s v="[Expenditures].[DistTitle].&amp;[Waterville]" c="Waterville"/>
        <s v="[Expenditures].[DistTitle].&amp;[Washtucna]" c="Washtucna"/>
        <s v="[Expenditures].[DistTitle].&amp;[Pride Prep Charter]" c="Pride Prep Charter"/>
        <s v="[Expenditures].[DistTitle].&amp;[White Pass]" c="White Pass"/>
        <s v="[Expenditures].[DistTitle].&amp;[Bethel]" c="Bethel"/>
        <s v="[Expenditures].[DistTitle].&amp;[Mount Adams]" c="Mount Adams"/>
        <s v="[Expenditures].[DistTitle].&amp;[Oroville]" c="Oroville"/>
        <s v="[Expenditures].[DistTitle].&amp;[Meridian]" c="Meridian"/>
        <s v="[Expenditures].[DistTitle].&amp;[Franklin Pierce]" c="Franklin Pierce"/>
        <s v="[Expenditures].[DistTitle].&amp;[Moses Lake]" c="Moses Lake"/>
        <s v="[Expenditures].[DistTitle].&amp;[Soap Lake]" c="Soap Lake"/>
        <s v="[Expenditures].[DistTitle].&amp;[West Valley (Spokane)]" c="West Valley (Spokane)"/>
        <s v="[Expenditures].[DistTitle].&amp;[Stevenson-Carson]" c="Stevenson-Carson"/>
        <s v="[Expenditures].[DistTitle].&amp;[Mill A]" c="Mill A"/>
        <s v="[Expenditures].[DistTitle].&amp;[Rainier]" c="Rainier"/>
        <s v="[Expenditures].[DistTitle].&amp;[Mossyrock]" c="Mossyrock"/>
        <s v="[Expenditures].[DistTitle].&amp;[Edmonds]" c="Edmonds"/>
        <s v="[Expenditures].[DistTitle].&amp;[Whatcom Intergenerational Charter]" c="Whatcom Intergenerational Charter"/>
        <s v="[Expenditures].[DistTitle].&amp;[Catalyst Bremerton Charter]" c="Catalyst Bremerton Charter"/>
        <s v="[Expenditures].[DistTitle].&amp;[Longview]" c="Longview"/>
        <s v="[Expenditures].[DistTitle].&amp;[Benge]" c="Benge"/>
        <s v="[Expenditures].[DistTitle].&amp;[Dixie]" c="Dixie"/>
        <s v="[Expenditures].[DistTitle].&amp;[Medical Lake]" c="Medical Lake"/>
        <s v="[Expenditures].[DistTitle].&amp;[South Bend]" c="South Bend"/>
        <s v="[Expenditures].[DistTitle].&amp;[Battle Ground]" c="Battle Ground"/>
        <s v="[Expenditures].[DistTitle].&amp;[North Beach]" c="North Beach"/>
        <s v="[Expenditures].[DistTitle].&amp;[Napavine]" c="Napavine"/>
        <s v="[Expenditures].[DistTitle].&amp;[Skamania]" c="Skamania"/>
        <s v="[Expenditures].[DistTitle].&amp;[La Conner]" c="La Conner"/>
        <s v="[Expenditures].[DistTitle].&amp;[Riverview]" c="Riverview"/>
        <s v="[Expenditures].[DistTitle].&amp;[Dayton]" c="Dayton"/>
        <s v="[Expenditures].[DistTitle].&amp;[University Place]" c="University Place"/>
        <s v="[Expenditures].[DistTitle].&amp;[Snoqualmie Valley]" c="Snoqualmie Valley"/>
        <s v="[Expenditures].[DistTitle].&amp;[Deer Park]" c="Deer Park"/>
        <s v="[Expenditures].[DistTitle].&amp;[Kennewick]" c="Kennewick"/>
        <s v="[Expenditures].[DistTitle].&amp;[Renton]" c="Renton"/>
        <s v="[Expenditures].[DistTitle].&amp;[Summit Valley]" c="Summit Valley"/>
        <s v="[Expenditures].[DistTitle].&amp;[Prosser]" c="Prosser"/>
        <s v="[Expenditures].[DistTitle].&amp;[Lake Stevens]" c="Lake Stevens"/>
        <s v="[Expenditures].[DistTitle].&amp;[Evergreen (Clark)]" c="Evergreen (Clark)"/>
        <s v="[Expenditures].[DistTitle].&amp;[Chief Leschi Tribal]" c="Chief Leschi Tribal"/>
        <s v="[Expenditures].[DistTitle].&amp;[Zillah]" c="Zillah"/>
        <s v="[Expenditures].[DistTitle].&amp;[Lopez Island]" c="Lopez Island"/>
        <s v="[Expenditures].[DistTitle].&amp;[La Center]" c="La Center"/>
        <s v="[Expenditures].[DistTitle].&amp;[Bellingham]" c="Bellingham"/>
        <s v="[Expenditures].[DistTitle].&amp;[Enumclaw]" c="Enumclaw"/>
        <s v="[Expenditures].[DistTitle].&amp;[Central Valley]" c="Central Valley"/>
        <s v="[Expenditures].[DistTitle].&amp;[Freeman]" c="Freeman"/>
        <s v="[Expenditures].[DistTitle].&amp;[Kittitas]" c="Kittitas"/>
        <s v="[Expenditures].[DistTitle].&amp;[Impact-Black River Elementary Charter]" c="Impact-Black River Elementary Charter"/>
        <s v="[Expenditures].[DistTitle].&amp;[Harrington]" c="Harrington"/>
        <s v="[Expenditures].[DistTitle].&amp;[Marysville]" c="Marysville"/>
        <s v="[Expenditures].[DistTitle].&amp;[Paschal Sherman Tribal]" c="Paschal Sherman Tribal"/>
        <s v="[Expenditures].[DistTitle].&amp;[Trout Lake]" c="Trout Lake"/>
        <s v="[Expenditures].[DistTitle].&amp;[Wahluke]" c="Wahluke"/>
        <s v="[Expenditures].[DistTitle].&amp;[Kelso]" c="Kelso"/>
        <s v="[Expenditures].[DistTitle].&amp;[Chewelah]" c="Chewelah"/>
        <s v="[Expenditures].[DistTitle].&amp;[North River]" c="North River"/>
        <s v="[Expenditures].[DistTitle].&amp;[Glenwood]" c="Glenwood"/>
        <s v="[Expenditures].[DistTitle].&amp;[Blaine]" c="Blaine"/>
        <s v="[Expenditures].[DistTitle].&amp;[White Salmon Valley]" c="White Salmon Valley"/>
        <s v="[Expenditures].[DistTitle].&amp;[Quilcene]" c="Quilcene"/>
        <s v="[Expenditures].[DistTitle].&amp;[Olympia]" c="Olympia"/>
        <s v="[Expenditures].[DistTitle].&amp;[Grapeview]" c="Grapeview"/>
        <s v="[Expenditures].[DistTitle].&amp;[Naches Valley]" c="Naches Valley"/>
        <s v="[Expenditures].[DistTitle].&amp;[Warden]" c="Warden"/>
        <s v="[Expenditures].[DistTitle].&amp;[Hoquiam]" c="Hoquiam"/>
        <s v="[Expenditures].[DistTitle].&amp;[Onalaska]" c="Onalaska"/>
        <s v="[Expenditures].[DistTitle].&amp;[Evergreen (Stevens)]" c="Evergreen (Stevens)"/>
        <s v="[Expenditures].[DistTitle].&amp;[Anacortes]" c="Anacortes"/>
        <s v="[Expenditures].[DistTitle].&amp;[Ellensburg]" c="Ellensburg"/>
        <s v="[Expenditures].[DistTitle].&amp;[Pe Ell]" c="Pe Ell"/>
        <s v="[Expenditures].[DistTitle].&amp;[Kalama]" c="Kalama"/>
        <s v="[Expenditures].[DistTitle].&amp;[Sequim]" c="Sequim"/>
        <s v="[Expenditures].[DistTitle].&amp;[Chehalis]" c="Chehalis"/>
        <s v="[Expenditures].[DistTitle].&amp;[Impact Charter]" c="Impact Charter"/>
        <s v="[Expenditures].[DistTitle].&amp;[Hood Canal]" c="Hood Canal"/>
        <s v="[Expenditures].[DistTitle].&amp;[Ritzville]" c="Ritzville"/>
        <s v="[Expenditures].[DistTitle].&amp;[Tukwila]" c="Tukwila"/>
        <s v="[Expenditures].[DistTitle].&amp;[Cosmopolis]" c="Cosmopolis"/>
        <s v="[Expenditures].[DistTitle].&amp;[Sedro-Woolley]" c="Sedro-Woolley"/>
        <s v="[Expenditures].[DistTitle].&amp;[North Kitsap]" c="North Kitsap"/>
        <s v="[Expenditures].[DistTitle].&amp;[Colville]" c="Colville"/>
        <s v="[Expenditures].[DistTitle].&amp;[Yelm]" c="Yelm"/>
        <s v="[Expenditures].[DistTitle].&amp;[WA HE LUT Tribal]" c="WA HE LUT Tribal"/>
        <s v="[Expenditures].[DistTitle].&amp;[Spokane]" c="Spokane"/>
        <s v="[Expenditures].[DistTitle].&amp;[Fife]" c="Fife"/>
        <s v="[Expenditures].[DistTitle].&amp;[Mead]" c="Mead"/>
        <s v="[Expenditures].[DistTitle].&amp;[Wilson Creek]" c="Wilson Creek"/>
        <s v="[Expenditures].[DistTitle].&amp;[Dieringer]" c="Dieringer"/>
        <s v="[Expenditures].[DistTitle].&amp;[Tekoa]" c="Tekoa"/>
        <s v="[Expenditures].[DistTitle].&amp;[South Kitsap]" c="South Kitsap"/>
        <s v="[Expenditures].[DistTitle].&amp;[Klickitat]" c="Klickitat"/>
        <s v="[Expenditures].[DistTitle].&amp;[Great Northern]" c="Great Northern"/>
        <s v="[Expenditures].[DistTitle].&amp;[Selkirk]" c="Selkirk"/>
        <s v="[Expenditures].[DistTitle].&amp;[Lake Chelan]" c="Lake Chelan"/>
        <s v="[Expenditures].[DistTitle].&amp;[Reardan-Edwall]" c="Reardan-Edwall"/>
        <s v="[Expenditures].[DistTitle].&amp;[Tenino]" c="Tenino"/>
        <s v="[Expenditures].[DistTitle].&amp;[Entiat]" c="Entiat"/>
        <s v="[Expenditures].[DistTitle].&amp;[Creston]" c="Creston"/>
        <s v="[Expenditures].[DistTitle].&amp;[Crescent]" c="Crescent"/>
        <s v="[Expenditures].[DistTitle].&amp;[Brinnon]" c="Brinnon"/>
        <s v="[Expenditures].[DistTitle].&amp;[Lakewood]" c="Lakewood"/>
        <s v="[Expenditures].[DistTitle].&amp;[Highline]" c="Highline"/>
        <s v="[Expenditures].[DistTitle].&amp;[Cusick]" c="Cusick"/>
        <s v="[Expenditures].[DistTitle].&amp;[Loon Lake]" c="Loon Lake"/>
        <s v="[Expenditures].[DistTitle].&amp;[Toledo]" c="Toledo"/>
        <s v="[Expenditures].[DistTitle].&amp;[Auburn]" c="Auburn"/>
        <s v="[Expenditures].[DistTitle].&amp;[Goldendale]" c="Goldendale"/>
        <s v="[Expenditures].[DistTitle].&amp;[Wishram]" c="Wishram"/>
        <s v="[Expenditures].[DistTitle].&amp;[Washougal]" c="Washougal"/>
        <s v="[Expenditures].[DistTitle].&amp;[Wenatchee]" c="Wenatchee"/>
        <s v="[Expenditures].[DistTitle].&amp;[Starbuck]" c="Starbuck"/>
        <s v="[Expenditures].[DistTitle].&amp;[Walla Walla]" c="Walla Walla"/>
        <s v="[Expenditures].[DistTitle].&amp;[Coulee-Hartline]" c="Coulee-Hartline"/>
        <s v="[Expenditures].[DistTitle].&amp;[Southside]" c="Southside"/>
        <s v="[Expenditures].[DistTitle].&amp;[North Franklin]" c="North Franklin"/>
        <s v="[Expenditures].[DistTitle].&amp;[Colfax]" c="Colfax"/>
        <s v="[Expenditures].[DistTitle].&amp;[Lummi Tribal]" c="Lummi Tribal"/>
        <s v="[Expenditures].[DistTitle].&amp;[Eastmont]" c="Eastmont"/>
        <s v="[Expenditures].[DistTitle].&amp;[Oakesdale]" c="Oakesdale"/>
        <s v="[Expenditures].[DistTitle].&amp;[Evaline]" c="Evaline"/>
        <s v="[Expenditures].[DistTitle].&amp;[Steilacoom Historical]" c="Steilacoom Historical"/>
        <s v="[Expenditures].[DistTitle].&amp;[Puyallup]" c="Puyallup"/>
        <s v="[Expenditures].[DistTitle].&amp;[Methow Valley]" c="Methow Valley"/>
        <s v="[Expenditures].[DistTitle].&amp;[Inchelium]" c="Inchelium"/>
        <s v="[Expenditures].[DistTitle].&amp;[Palisades]" c="Palisades"/>
        <s v="[Expenditures].[DistTitle].&amp;[Winlock]" c="Winlock"/>
        <s v="[Expenditures].[DistTitle].&amp;[Shelton]" c="Shelton"/>
        <s v="[Expenditures].[DistTitle].&amp;[Wahkiakum]" c="Wahkiakum"/>
        <s v="[Expenditures].[DistTitle].&amp;[Green Dot Rainier Valley Charter]" c="Green Dot Rainier Valley Charter"/>
        <s v="[Expenditures].[DistTitle].&amp;[Elma]" c="Elma"/>
        <s v="[Expenditures].[DistTitle].&amp;[Why Not You Charter]" c="Why Not You Charter"/>
        <s v="[Expenditures].[DistTitle].&amp;[Monroe]" c="Monroe"/>
        <s v="[Expenditures].[DistTitle].&amp;[Asotin-Anatone]" c="Asotin-Anatone"/>
        <s v="[Expenditures].[DistTitle].&amp;[Bridgeport]" c="Bridgeport"/>
        <s v="[Expenditures].[DistTitle].&amp;[Stehekin]" c="Stehekin"/>
        <s v="[Expenditures].[DistTitle].&amp;[Ferndale]" c="Ferndale"/>
        <s v="[Expenditures].[DistTitle].&amp;[Impact Salish Sea Charter]" c="Impact Salish Sea Charter"/>
        <s v="[Expenditures].[DistTitle].&amp;[Rainier Prep Charter]" c="Rainier Prep Charter"/>
        <s v="[Expenditures].[DistTitle].&amp;[Centerville]" c="Centerville"/>
        <s v="[Expenditures].[DistTitle].&amp;[Prescott]" c="Prescott"/>
        <s v="[Expenditures].[DistTitle].&amp;[Easton]" c="Easton"/>
        <s v="[Expenditures].[DistTitle].&amp;[Cheney]" c="Cheney"/>
        <s v="[Expenditures].[DistTitle].&amp;[Ridgefield]" c="Ridgefield"/>
        <s v="[Expenditures].[DistTitle].&amp;[Summit Sierra Charter]" c="Summit Sierra Charter"/>
        <s v="[Expenditures].[DistTitle].&amp;[Quillayute Valley]" c="Quillayute Valley"/>
      </sharedItems>
    </cacheField>
    <cacheField name="[DistrictBySize].[DistrictGroupTitle].[DistrictGroupTitle]" caption="DistrictGroupTitle" numFmtId="0" hierarchy="3" level="1">
      <sharedItems count="4">
        <s v="[DistrictBySize].[DistrictGroupTitle].&amp;[3,000 to 4,999]" c="3,000 to 4,999"/>
        <s v="[DistrictBySize].[DistrictGroupTitle].&amp;[1,000 to 1,999]" c="1,000 to 1,999"/>
        <s v="[DistrictBySize].[DistrictGroupTitle].&amp;[500 to 999]" c="500 to 999"/>
        <s v="[DistrictBySize].[DistrictGroupTitle].&amp;[10,000 to 19,999]" c="10,000 to 19,999"/>
      </sharedItems>
    </cacheField>
  </cacheFields>
  <cacheHierarchies count="24">
    <cacheHierarchy uniqueName="[DistrictBySize].[SchoolYear]" caption="SchoolYear" attribute="1" defaultMemberUniqueName="[DistrictBySize].[SchoolYear].[All]" allUniqueName="[DistrictBySize].[SchoolYear].[All]" dimensionUniqueName="[DistrictBySize]" displayFolder="" count="2" memberValueDatatype="130" unbalanced="0"/>
    <cacheHierarchy uniqueName="[DistrictBySize].[VerTtl]" caption="VerTtl" attribute="1" defaultMemberUniqueName="[DistrictBySize].[VerTtl].[All]" allUniqueName="[DistrictBySize].[VerTtl].[All]" dimensionUniqueName="[DistrictBySize]" displayFolder="" count="2" memberValueDatatype="130" unbalanced="0"/>
    <cacheHierarchy uniqueName="[DistrictBySize].[DistCode]" caption="DistCode" attribute="1" defaultMemberUniqueName="[DistrictBySize].[DistCode].[All]" allUniqueName="[DistrictBySize].[DistCode].[All]" dimensionUniqueName="[DistrictBySize]" displayFolder="" count="2" memberValueDatatype="130" unbalanced="0"/>
    <cacheHierarchy uniqueName="[DistrictBySize].[DistrictGroupTitle]" caption="DistrictGroupTitle" attribute="1" defaultMemberUniqueName="[DistrictBySize].[DistrictGroupTitle].[All]" allUniqueName="[DistrictBySize].[DistrictGroupTitle].[All]" dimensionUniqueName="[DistrictBySize]" displayFolder="" count="2" memberValueDatatype="130" unbalanced="0">
      <fieldsUsage count="2">
        <fieldUsage x="-1"/>
        <fieldUsage x="6"/>
      </fieldsUsage>
    </cacheHierarchy>
    <cacheHierarchy uniqueName="[DistrictBySize].[DistTitle]" caption="DistTitle" attribute="1" defaultMemberUniqueName="[DistrictBySize].[DistTitle].[All]" allUniqueName="[DistrictBySize].[DistTitle].[All]" dimensionUniqueName="[DistrictBySize]" displayFolder="" count="2" memberValueDatatype="130" unbalanced="0"/>
    <cacheHierarchy uniqueName="[DistrictBySize].[Sum of Amount]" caption="Sum of Amount" attribute="1" defaultMemberUniqueName="[DistrictBySize].[Sum of Amount].[All]" allUniqueName="[DistrictBySize].[Sum of Amount].[All]" dimensionUniqueName="[DistrictBySize]" displayFolder="" count="2" memberValueDatatype="5" unbalanced="0"/>
    <cacheHierarchy uniqueName="[Enrollment].[SchoolYear]" caption="SchoolYear" attribute="1" defaultMemberUniqueName="[Enrollment].[SchoolYear].[All]" allUniqueName="[Enrollment].[SchoolYear].[All]" dimensionUniqueName="[Enrollment]" displayFolder="" count="2" memberValueDatatype="130" unbalanced="0">
      <fieldsUsage count="2">
        <fieldUsage x="-1"/>
        <fieldUsage x="1"/>
      </fieldsUsage>
    </cacheHierarchy>
    <cacheHierarchy uniqueName="[Enrollment].[DistCode]" caption="DistCode" attribute="1" defaultMemberUniqueName="[Enrollment].[DistCode].[All]" allUniqueName="[Enrollment].[DistCode].[All]" dimensionUniqueName="[Enrollment]" displayFolder="" count="2" memberValueDatatype="130" unbalanced="0"/>
    <cacheHierarchy uniqueName="[Enrollment].[DistTitle]" caption="DistTitle" attribute="1" defaultMemberUniqueName="[Enrollment].[DistTitle].[All]" allUniqueName="[Enrollment].[DistTitle].[All]" dimensionUniqueName="[Enrollment]" displayFolder="" count="2" memberValueDatatype="130" unbalanced="0">
      <fieldsUsage count="2">
        <fieldUsage x="-1"/>
        <fieldUsage x="4"/>
      </fieldsUsage>
    </cacheHierarchy>
    <cacheHierarchy uniqueName="[Enrollment].[VerTtl]" caption="VerTtl" attribute="1" defaultMemberUniqueName="[Enrollment].[VerTtl].[All]" allUniqueName="[Enrollment].[VerTtl].[All]" dimensionUniqueName="[Enrollment]" displayFolder="" count="2" memberValueDatatype="130" unbalanced="0"/>
    <cacheHierarchy uniqueName="[Enrollment].[Enrollment]" caption="Enrollment" attribute="1" defaultMemberUniqueName="[Enrollment].[Enrollment].[All]" allUniqueName="[Enrollment].[Enrollment].[All]" dimensionUniqueName="[Enrollment]" displayFolder="" count="2" memberValueDatatype="5" unbalanced="0"/>
    <cacheHierarchy uniqueName="[Expenditures].[SchoolYear]" caption="SchoolYear" attribute="1" defaultMemberUniqueName="[Expenditures].[SchoolYear].[All]" allUniqueName="[Expenditures].[SchoolYear].[All]" dimensionUniqueName="[Expenditures]" displayFolder="" count="2" memberValueDatatype="130" unbalanced="0">
      <fieldsUsage count="2">
        <fieldUsage x="-1"/>
        <fieldUsage x="3"/>
      </fieldsUsage>
    </cacheHierarchy>
    <cacheHierarchy uniqueName="[Expenditures].[VerTtl]" caption="VerTtl" attribute="1" defaultMemberUniqueName="[Expenditures].[VerTtl].[All]" allUniqueName="[Expenditures].[VerTtl].[All]" dimensionUniqueName="[Expenditures]" displayFolder="" count="2" memberValueDatatype="130" unbalanced="0"/>
    <cacheHierarchy uniqueName="[Expenditures].[DistCode]" caption="DistCode" attribute="1" defaultMemberUniqueName="[Expenditures].[DistCode].[All]" allUniqueName="[Expenditures].[DistCode].[All]" dimensionUniqueName="[Expenditures]" displayFolder="" count="2" memberValueDatatype="130" unbalanced="0"/>
    <cacheHierarchy uniqueName="[Expenditures].[DistTitle]" caption="DistTitle" attribute="1" defaultMemberUniqueName="[Expenditures].[DistTitle].[All]" allUniqueName="[Expenditures].[DistTitle].[All]" dimensionUniqueName="[Expenditures]" displayFolder="" count="2" memberValueDatatype="130" unbalanced="0">
      <fieldsUsage count="2">
        <fieldUsage x="-1"/>
        <fieldUsage x="5"/>
      </fieldsUsage>
    </cacheHierarchy>
    <cacheHierarchy uniqueName="[Expenditures].[ActivityCategoryTitle]" caption="ActivityCategoryTitle" attribute="1" defaultMemberUniqueName="[Expenditures].[ActivityCategoryTitle].[All]" allUniqueName="[Expenditures].[ActivityCategoryTitle].[All]" dimensionUniqueName="[Expenditures]" displayFolder="" count="2" memberValueDatatype="130" unbalanced="0">
      <fieldsUsage count="2">
        <fieldUsage x="-1"/>
        <fieldUsage x="2"/>
      </fieldsUsage>
    </cacheHierarchy>
    <cacheHierarchy uniqueName="[Expenditures].[Total]" caption="Total" attribute="1" defaultMemberUniqueName="[Expenditures].[Total].[All]" allUniqueName="[Expenditures].[Total].[All]" dimensionUniqueName="[Expenditures]" displayFolder="" count="2" memberValueDatatype="5" unbalanced="0"/>
    <cacheHierarchy uniqueName="[Measures]" caption="Measures" attribute="1" keyAttribute="1" defaultMemberUniqueName="[Measures].[__No measures defined]" dimensionUniqueName="[Measures]" displayFolder="" measures="1" count="1" memberValueDatatype="130" unbalanced="0">
      <fieldsUsage count="1">
        <fieldUsage x="0"/>
      </fieldsUsage>
    </cacheHierarchy>
    <cacheHierarchy uniqueName="[Measures].[Exp]" caption="Exp" measure="1" displayFolder="" measureGroup="Expenditures" count="0"/>
    <cacheHierarchy uniqueName="[Measures].[Enr]" caption="Enr" measure="1" displayFolder="" measureGroup="Enrollment" count="0"/>
    <cacheHierarchy uniqueName="[Measures].[__XL_Count Expenditures]" caption="__XL_Count Expenditures" measure="1" displayFolder="" measureGroup="Expenditures" count="0" hidden="1"/>
    <cacheHierarchy uniqueName="[Measures].[__XL_Count DistrictBySize]" caption="__XL_Count DistrictBySize" measure="1" displayFolder="" measureGroup="DistrictBySize" count="0" hidden="1"/>
    <cacheHierarchy uniqueName="[Measures].[__XL_Count Enrollment]" caption="__XL_Count Enrollment" measure="1" displayFolder="" measureGroup="Enrollment" count="0" hidden="1"/>
    <cacheHierarchy uniqueName="[Measures].[__No measures defined]" caption="__No measures defined" measure="1" displayFolder="" count="0" hidden="1"/>
  </cacheHierarchies>
  <kpis count="0"/>
  <tupleCache>
    <entries count="3428">
      <n v="904086.21" in="0">
        <tpls c="2">
          <tpl fld="1" item="1"/>
          <tpl fld="0" item="0"/>
        </tpls>
      </n>
      <n v="948194.27" in="0">
        <tpls c="2">
          <tpl fld="1" item="2"/>
          <tpl fld="0" item="0"/>
        </tpls>
      </n>
      <n v="950397.26" in="0">
        <tpls c="2">
          <tpl fld="1" item="4"/>
          <tpl fld="0" item="0"/>
        </tpls>
      </n>
      <n v="923214.16" in="0">
        <tpls c="2">
          <tpl fld="1" item="3"/>
          <tpl fld="0" item="0"/>
        </tpls>
      </n>
      <n v="936170.54" in="0">
        <tpls c="2">
          <tpl fld="1" item="5"/>
          <tpl fld="0" item="0"/>
        </tpls>
      </n>
      <n v="955927.65" in="0">
        <tpls c="2">
          <tpl fld="1" item="6"/>
          <tpl fld="0" item="0"/>
        </tpls>
      </n>
      <n v="946107.01" in="0">
        <tpls c="2">
          <tpl fld="1" item="8"/>
          <tpl fld="0" item="0"/>
        </tpls>
      </n>
      <n v="958181.31" in="0">
        <tpls c="2">
          <tpl fld="1" item="7"/>
          <tpl fld="0" item="0"/>
        </tpls>
      </n>
      <n v="961543.37" in="0">
        <tpls c="2">
          <tpl fld="1" item="9"/>
          <tpl fld="0" item="0"/>
        </tpls>
      </n>
      <n v="965464.3" in="0">
        <tpls c="2">
          <tpl fld="1" item="10"/>
          <tpl fld="0" item="0"/>
        </tpls>
      </n>
      <n v="970897.84" in="0">
        <tpls c="2">
          <tpl fld="1" item="11"/>
          <tpl fld="0" item="0"/>
        </tpls>
      </n>
      <n v="972539.66" in="0">
        <tpls c="2">
          <tpl fld="1" item="12"/>
          <tpl fld="0" item="0"/>
        </tpls>
      </n>
      <n v="974605.76" in="0">
        <tpls c="2">
          <tpl fld="1" item="13"/>
          <tpl fld="0" item="0"/>
        </tpls>
      </n>
      <n v="980121.34" in="0">
        <tpls c="2">
          <tpl fld="1" item="14"/>
          <tpl fld="0" item="0"/>
        </tpls>
      </n>
      <n v="987336.18" in="0">
        <tpls c="2">
          <tpl fld="1" item="15"/>
          <tpl fld="0" item="0"/>
        </tpls>
      </n>
      <n v="991502.19" in="0">
        <tpls c="2">
          <tpl fld="1" item="16"/>
          <tpl fld="0" item="0"/>
        </tpls>
      </n>
      <n v="997473.19" in="0">
        <tpls c="2">
          <tpl fld="1" item="17"/>
          <tpl fld="0" item="0"/>
        </tpls>
      </n>
      <n v="1002074.3" in="0">
        <tpls c="2">
          <tpl fld="1" item="18"/>
          <tpl fld="0" item="0"/>
        </tpls>
      </n>
      <n v="1019752.43" in="0">
        <tpls c="2">
          <tpl fld="1" item="19"/>
          <tpl fld="0" item="0"/>
        </tpls>
      </n>
      <n v="1031553.62" in="0">
        <tpls c="2">
          <tpl fld="1" item="20"/>
          <tpl fld="0" item="0"/>
        </tpls>
      </n>
      <n v="1055850.98" in="0">
        <tpls c="2">
          <tpl fld="1" item="21"/>
          <tpl fld="0" item="0"/>
        </tpls>
      </n>
      <n v="1079889.3500000001" in="0">
        <tpls c="2">
          <tpl fld="1" item="22"/>
          <tpl fld="0" item="0"/>
        </tpls>
      </n>
      <n v="1090905.6100000001" in="0">
        <tpls c="2">
          <tpl fld="1" item="23"/>
          <tpl fld="0" item="0"/>
        </tpls>
      </n>
      <n v="1093913.03" in="0">
        <tpls c="2">
          <tpl fld="1" item="24"/>
          <tpl fld="0" item="0"/>
        </tpls>
      </n>
      <n v="1103195.31" in="0">
        <tpls c="2">
          <tpl fld="1" item="25"/>
          <tpl fld="0" item="0"/>
        </tpls>
      </n>
      <n v="1063049.3899999999" in="0">
        <tpls c="2">
          <tpl fld="1" item="26"/>
          <tpl fld="0" item="0"/>
        </tpls>
      </n>
      <n v="1060460.6599999999" in="0">
        <tpls c="2">
          <tpl fld="1" item="27"/>
          <tpl fld="0" item="0"/>
        </tpls>
      </n>
      <n v="1066846.54" in="0">
        <tpls c="2">
          <tpl fld="1" item="28"/>
          <tpl fld="0" item="0"/>
        </tpls>
      </n>
      <n v="1070310.57" in="0">
        <tpls c="2">
          <tpl fld="1" item="0"/>
          <tpl fld="0" item="0"/>
        </tpls>
      </n>
      <n v="11610842668.669991" in="0">
        <tpls c="3">
          <tpl fld="3" item="0"/>
          <tpl fld="2" item="6"/>
          <tpl fld="0" item="1"/>
        </tpls>
      </n>
      <n v="1163143212.21" in="0">
        <tpls c="3">
          <tpl fld="3" item="0"/>
          <tpl fld="2" item="4"/>
          <tpl fld="0" item="1"/>
        </tpls>
      </n>
      <n v="1130777435.45" in="0">
        <tpls c="3">
          <tpl fld="3" item="0"/>
          <tpl fld="2" item="3"/>
          <tpl fld="0" item="1"/>
        </tpls>
      </n>
      <n v="2795723957.0800004" in="0">
        <tpls c="3">
          <tpl fld="3" item="0"/>
          <tpl fld="2" item="1"/>
          <tpl fld="0" item="1"/>
        </tpls>
      </n>
      <n v="611937702.36000049" in="0">
        <tpls c="3">
          <tpl fld="3" item="0"/>
          <tpl fld="2" item="2"/>
          <tpl fld="0" item="1"/>
        </tpls>
      </n>
      <n v="790991522.52999973" in="0">
        <tpls c="3">
          <tpl fld="3" item="0"/>
          <tpl fld="2" item="0"/>
          <tpl fld="0" item="1"/>
        </tpls>
      </n>
      <n v="2169015370.7200003" in="0">
        <tpls c="3">
          <tpl fld="3" item="0"/>
          <tpl fld="2" item="5"/>
          <tpl fld="0" item="1"/>
        </tpls>
      </n>
      <n v="1073425.3799999999" in="0">
        <tpls c="2">
          <tpl fld="1" item="29"/>
          <tpl fld="0" item="0"/>
        </tpls>
      </n>
      <n v="5294.63" in="0">
        <tpls c="3">
          <tpl fld="1" item="0"/>
          <tpl fld="4" item="0"/>
          <tpl fld="0" item="0"/>
        </tpls>
      </n>
      <n v="20800.43" in="0">
        <tpls c="3">
          <tpl fld="1" item="0"/>
          <tpl fld="4" item="1"/>
          <tpl fld="0" item="0"/>
        </tpls>
      </n>
      <n v="482.1" in="0">
        <tpls c="3">
          <tpl fld="1" item="0"/>
          <tpl fld="4" item="2"/>
          <tpl fld="0" item="0"/>
        </tpls>
      </n>
      <n v="3873.29" in="0">
        <tpls c="3">
          <tpl fld="1" item="0"/>
          <tpl fld="4" item="3"/>
          <tpl fld="0" item="0"/>
        </tpls>
      </n>
      <n v="3148.52" in="0">
        <tpls c="3">
          <tpl fld="1" item="0"/>
          <tpl fld="4" item="4"/>
          <tpl fld="0" item="0"/>
        </tpls>
      </n>
      <n v="4446.29" in="0">
        <tpls c="3">
          <tpl fld="1" item="0"/>
          <tpl fld="4" item="5"/>
          <tpl fld="0" item="0"/>
        </tpls>
      </n>
      <n v="170" in="0">
        <tpls c="3">
          <tpl fld="1" item="0"/>
          <tpl fld="4" item="6"/>
          <tpl fld="0" item="0"/>
        </tpls>
      </n>
      <n v="363.99" in="0">
        <tpls c="3">
          <tpl fld="1" item="0"/>
          <tpl fld="4" item="7"/>
          <tpl fld="0" item="0"/>
        </tpls>
      </n>
      <n v="2930.79" in="0">
        <tpls c="3">
          <tpl fld="1" item="0"/>
          <tpl fld="4" item="8"/>
          <tpl fld="0" item="0"/>
        </tpls>
      </n>
      <n v="213.4" in="0">
        <tpls c="3">
          <tpl fld="1" item="0"/>
          <tpl fld="4" item="9"/>
          <tpl fld="0" item="0"/>
        </tpls>
      </n>
      <n v="1430.16" in="0">
        <tpls c="3">
          <tpl fld="1" item="0"/>
          <tpl fld="4" item="10"/>
          <tpl fld="0" item="0"/>
        </tpls>
      </n>
      <n v="357.24" in="0">
        <tpls c="3">
          <tpl fld="1" item="0"/>
          <tpl fld="4" item="11"/>
          <tpl fld="0" item="0"/>
        </tpls>
      </n>
      <n v="67.739999999999995" in="0">
        <tpls c="3">
          <tpl fld="1" item="0"/>
          <tpl fld="4" item="12"/>
          <tpl fld="0" item="0"/>
        </tpls>
      </n>
      <n v="147.33000000000001" in="0">
        <tpls c="3">
          <tpl fld="1" item="0"/>
          <tpl fld="4" item="13"/>
          <tpl fld="0" item="0"/>
        </tpls>
      </n>
      <n v="142.03" in="0">
        <tpls c="3">
          <tpl fld="1" item="0"/>
          <tpl fld="4" item="14"/>
          <tpl fld="0" item="0"/>
        </tpls>
      </n>
      <n v="5412.17" in="0">
        <tpls c="3">
          <tpl fld="1" item="0"/>
          <tpl fld="4" item="15"/>
          <tpl fld="0" item="0"/>
        </tpls>
      </n>
      <n v="217.75" in="0">
        <tpls c="3">
          <tpl fld="1" item="0"/>
          <tpl fld="4" item="16"/>
          <tpl fld="0" item="0"/>
        </tpls>
      </n>
      <n v="8950.14" in="0">
        <tpls c="3">
          <tpl fld="1" item="0"/>
          <tpl fld="4" item="17"/>
          <tpl fld="0" item="0"/>
        </tpls>
      </n>
      <n v="761.33" in="0">
        <tpls c="3">
          <tpl fld="1" item="0"/>
          <tpl fld="4" item="18"/>
          <tpl fld="0" item="0"/>
        </tpls>
      </n>
      <n v="2463.7199999999998" in="0">
        <tpls c="3">
          <tpl fld="1" item="0"/>
          <tpl fld="4" item="19"/>
          <tpl fld="0" item="0"/>
        </tpls>
      </n>
      <n v="434.8" in="0">
        <tpls c="3">
          <tpl fld="1" item="0"/>
          <tpl fld="4" item="20"/>
          <tpl fld="0" item="0"/>
        </tpls>
      </n>
      <n v="19150.73" in="0">
        <tpls c="3">
          <tpl fld="1" item="0"/>
          <tpl fld="4" item="21"/>
          <tpl fld="0" item="0"/>
        </tpls>
      </n>
      <n v="802.94" in="0">
        <tpls c="3">
          <tpl fld="1" item="0"/>
          <tpl fld="4" item="22"/>
          <tpl fld="0" item="0"/>
        </tpls>
      </n>
      <n v="41.6" in="0">
        <tpls c="3">
          <tpl fld="1" item="0"/>
          <tpl fld="4" item="23"/>
          <tpl fld="0" item="0"/>
        </tpls>
      </n>
      <n v="76.739999999999995" in="0">
        <tpls c="3">
          <tpl fld="1" item="0"/>
          <tpl fld="4" item="24"/>
          <tpl fld="0" item="0"/>
        </tpls>
      </n>
      <n v="1363.53" in="0">
        <tpls c="3">
          <tpl fld="1" item="0"/>
          <tpl fld="4" item="25"/>
          <tpl fld="0" item="0"/>
        </tpls>
      </n>
      <n v="532.62" in="0">
        <tpls c="3">
          <tpl fld="1" item="0"/>
          <tpl fld="4" item="26"/>
          <tpl fld="0" item="0"/>
        </tpls>
      </n>
      <n v="568.25" in="0">
        <tpls c="3">
          <tpl fld="1" item="0"/>
          <tpl fld="4" item="27"/>
          <tpl fld="0" item="0"/>
        </tpls>
      </n>
      <n v="112.15" in="0">
        <tpls c="3">
          <tpl fld="1" item="0"/>
          <tpl fld="4" item="28"/>
          <tpl fld="0" item="0"/>
        </tpls>
      </n>
      <n v="1250.43" in="0">
        <tpls c="3">
          <tpl fld="1" item="0"/>
          <tpl fld="4" item="29"/>
          <tpl fld="0" item="0"/>
        </tpls>
      </n>
      <n v="13801.33" in="0">
        <tpls c="3">
          <tpl fld="1" item="0"/>
          <tpl fld="4" item="30"/>
          <tpl fld="0" item="0"/>
        </tpls>
      </n>
      <n v="929.61" in="0">
        <tpls c="3">
          <tpl fld="1" item="0"/>
          <tpl fld="4" item="31"/>
          <tpl fld="0" item="0"/>
        </tpls>
      </n>
      <n v="20919.62" in="0">
        <tpls c="3">
          <tpl fld="1" item="0"/>
          <tpl fld="4" item="32"/>
          <tpl fld="0" item="0"/>
        </tpls>
      </n>
      <n v="22470.38" in="0">
        <tpls c="3">
          <tpl fld="1" item="0"/>
          <tpl fld="4" item="33"/>
          <tpl fld="0" item="0"/>
        </tpls>
      </n>
      <n v="4618.8999999999996" in="0">
        <tpls c="3">
          <tpl fld="1" item="0"/>
          <tpl fld="4" item="34"/>
          <tpl fld="0" item="0"/>
        </tpls>
      </n>
      <n v="74.760000000000005" in="0">
        <tpls c="3">
          <tpl fld="1" item="0"/>
          <tpl fld="4" item="35"/>
          <tpl fld="0" item="0"/>
        </tpls>
      </n>
      <n v="27085.31" in="0">
        <tpls c="3">
          <tpl fld="1" item="0"/>
          <tpl fld="4" item="36"/>
          <tpl fld="0" item="0"/>
        </tpls>
      </n>
      <n v="9.9700000000000006" in="0">
        <tpls c="3">
          <tpl fld="1" item="0"/>
          <tpl fld="4" item="37"/>
          <tpl fld="0" item="0"/>
        </tpls>
      </n>
      <n v="1096.45" in="0">
        <tpls c="3">
          <tpl fld="1" item="0"/>
          <tpl fld="4" item="38"/>
          <tpl fld="0" item="0"/>
        </tpls>
      </n>
      <n v="24.2" in="0">
        <tpls c="3">
          <tpl fld="1" item="0"/>
          <tpl fld="4" item="39"/>
          <tpl fld="0" item="0"/>
        </tpls>
      </n>
      <n v="14783.27" in="0">
        <tpls c="3">
          <tpl fld="1" item="0"/>
          <tpl fld="4" item="40"/>
          <tpl fld="0" item="0"/>
        </tpls>
      </n>
      <n v="855.17" in="0">
        <tpls c="3">
          <tpl fld="1" item="0"/>
          <tpl fld="4" item="41"/>
          <tpl fld="0" item="0"/>
        </tpls>
      </n>
      <n v="647.9" in="0">
        <tpls c="3">
          <tpl fld="1" item="0"/>
          <tpl fld="4" item="42"/>
          <tpl fld="0" item="0"/>
        </tpls>
      </n>
      <n v="28627.32" in="0">
        <tpls c="3">
          <tpl fld="1" item="0"/>
          <tpl fld="4" item="43"/>
          <tpl fld="0" item="0"/>
        </tpls>
      </n>
      <n v="58.06" in="0">
        <tpls c="3">
          <tpl fld="1" item="0"/>
          <tpl fld="4" item="44"/>
          <tpl fld="0" item="0"/>
        </tpls>
      </n>
      <n v="4302.07" in="0">
        <tpls c="3">
          <tpl fld="1" item="0"/>
          <tpl fld="4" item="45"/>
          <tpl fld="0" item="0"/>
        </tpls>
      </n>
      <n v="331.2" in="0">
        <tpls c="3">
          <tpl fld="1" item="0"/>
          <tpl fld="4" item="46"/>
          <tpl fld="0" item="0"/>
        </tpls>
      </n>
      <n v="5485.85" in="0">
        <tpls c="3">
          <tpl fld="1" item="0"/>
          <tpl fld="4" item="47"/>
          <tpl fld="0" item="0"/>
        </tpls>
      </n>
      <n v="1396.38" in="0">
        <tpls c="3">
          <tpl fld="1" item="0"/>
          <tpl fld="4" item="48"/>
          <tpl fld="0" item="0"/>
        </tpls>
      </n>
      <n v="235.87" in="0">
        <tpls c="3">
          <tpl fld="1" item="0"/>
          <tpl fld="4" item="49"/>
          <tpl fld="0" item="0"/>
        </tpls>
      </n>
      <n v="65.7" in="0">
        <tpls c="3">
          <tpl fld="1" item="0"/>
          <tpl fld="4" item="50"/>
          <tpl fld="0" item="0"/>
        </tpls>
      </n>
      <n v="620.04" in="0">
        <tpls c="3">
          <tpl fld="1" item="0"/>
          <tpl fld="4" item="51"/>
          <tpl fld="0" item="0"/>
        </tpls>
      </n>
      <n v="255.19" in="0">
        <tpls c="3">
          <tpl fld="1" item="0"/>
          <tpl fld="4" item="52"/>
          <tpl fld="0" item="0"/>
        </tpls>
      </n>
      <n v="11721.44" in="0">
        <tpls c="3">
          <tpl fld="1" item="0"/>
          <tpl fld="4" item="53"/>
          <tpl fld="0" item="0"/>
        </tpls>
      </n>
      <n v="3496.32" in="0">
        <tpls c="3">
          <tpl fld="1" item="0"/>
          <tpl fld="4" item="54"/>
          <tpl fld="0" item="0"/>
        </tpls>
      </n>
      <n v="487.19" in="0">
        <tpls c="3">
          <tpl fld="1" item="0"/>
          <tpl fld="4" item="55"/>
          <tpl fld="0" item="0"/>
        </tpls>
      </n>
      <n v="30.3" in="0">
        <tpls c="3">
          <tpl fld="1" item="0"/>
          <tpl fld="4" item="56"/>
          <tpl fld="0" item="0"/>
        </tpls>
      </n>
      <n v="23.98" in="0">
        <tpls c="3">
          <tpl fld="1" item="0"/>
          <tpl fld="4" item="57"/>
          <tpl fld="0" item="0"/>
        </tpls>
      </n>
      <n v="1726.47" in="0">
        <tpls c="3">
          <tpl fld="1" item="0"/>
          <tpl fld="4" item="58"/>
          <tpl fld="0" item="0"/>
        </tpls>
      </n>
      <n v="1183.6199999999999" in="0">
        <tpls c="3">
          <tpl fld="1" item="0"/>
          <tpl fld="4" item="59"/>
          <tpl fld="0" item="0"/>
        </tpls>
      </n>
      <n v="616.85" in="0">
        <tpls c="3">
          <tpl fld="1" item="0"/>
          <tpl fld="4" item="60"/>
          <tpl fld="0" item="0"/>
        </tpls>
      </n>
      <n v="6618.03" in="0">
        <tpls c="3">
          <tpl fld="1" item="0"/>
          <tpl fld="4" item="61"/>
          <tpl fld="0" item="0"/>
        </tpls>
      </n>
      <n v="3467.41" in="0">
        <tpls c="3">
          <tpl fld="1" item="0"/>
          <tpl fld="4" item="62"/>
          <tpl fld="0" item="0"/>
        </tpls>
      </n>
      <n v="271.57" in="0">
        <tpls c="3">
          <tpl fld="1" item="0"/>
          <tpl fld="4" item="63"/>
          <tpl fld="0" item="0"/>
        </tpls>
      </n>
      <n v="499.34" in="0">
        <tpls c="3">
          <tpl fld="1" item="0"/>
          <tpl fld="4" item="64"/>
          <tpl fld="0" item="0"/>
        </tpls>
      </n>
      <n v="1081.8800000000001" in="0">
        <tpls c="3">
          <tpl fld="1" item="0"/>
          <tpl fld="4" item="65"/>
          <tpl fld="0" item="0"/>
        </tpls>
      </n>
      <n v="26.7" in="0">
        <tpls c="3">
          <tpl fld="1" item="0"/>
          <tpl fld="4" item="66"/>
          <tpl fld="0" item="0"/>
        </tpls>
      </n>
      <n v="321.77999999999997" in="0">
        <tpls c="3">
          <tpl fld="1" item="0"/>
          <tpl fld="4" item="67"/>
          <tpl fld="0" item="0"/>
        </tpls>
      </n>
      <n v="412.16" in="0">
        <tpls c="3">
          <tpl fld="1" item="0"/>
          <tpl fld="4" item="68"/>
          <tpl fld="0" item="0"/>
        </tpls>
      </n>
      <n v="1143.6600000000001" in="0">
        <tpls c="3">
          <tpl fld="1" item="0"/>
          <tpl fld="4" item="69"/>
          <tpl fld="0" item="0"/>
        </tpls>
      </n>
      <n v="27.69" in="0">
        <tpls c="3">
          <tpl fld="1" item="0"/>
          <tpl fld="4" item="70"/>
          <tpl fld="0" item="0"/>
        </tpls>
      </n>
      <n v="43.6" in="0">
        <tpls c="3">
          <tpl fld="1" item="0"/>
          <tpl fld="4" item="71"/>
          <tpl fld="0" item="0"/>
        </tpls>
      </n>
      <n v="2249.64" in="0">
        <tpls c="3">
          <tpl fld="1" item="0"/>
          <tpl fld="4" item="72"/>
          <tpl fld="0" item="0"/>
        </tpls>
      </n>
      <n v="328.76" in="0">
        <tpls c="3">
          <tpl fld="1" item="0"/>
          <tpl fld="4" item="73"/>
          <tpl fld="0" item="0"/>
        </tpls>
      </n>
      <n v="529.6" in="0">
        <tpls c="3">
          <tpl fld="1" item="0"/>
          <tpl fld="4" item="74"/>
          <tpl fld="0" item="0"/>
        </tpls>
      </n>
      <n v="27.1" in="0">
        <tpls c="3">
          <tpl fld="1" item="0"/>
          <tpl fld="4" item="75"/>
          <tpl fld="0" item="0"/>
        </tpls>
      </n>
      <n v="318.95" in="0">
        <tpls c="3">
          <tpl fld="1" item="0"/>
          <tpl fld="4" item="76"/>
          <tpl fld="0" item="0"/>
        </tpls>
      </n>
      <n v="233.2" in="0">
        <tpls c="3">
          <tpl fld="1" item="0"/>
          <tpl fld="4" item="77"/>
          <tpl fld="0" item="0"/>
        </tpls>
      </n>
      <n v="648.97" in="0">
        <tpls c="3">
          <tpl fld="1" item="0"/>
          <tpl fld="4" item="78"/>
          <tpl fld="0" item="0"/>
        </tpls>
      </n>
      <n v="153.19999999999999" in="0">
        <tpls c="3">
          <tpl fld="1" item="0"/>
          <tpl fld="4" item="79"/>
          <tpl fld="0" item="0"/>
        </tpls>
      </n>
      <n v="783.45" in="0">
        <tpls c="3">
          <tpl fld="1" item="0"/>
          <tpl fld="4" item="80"/>
          <tpl fld="0" item="0"/>
        </tpls>
      </n>
      <n v="848.13" in="0">
        <tpls c="3">
          <tpl fld="1" item="0"/>
          <tpl fld="4" item="81"/>
          <tpl fld="0" item="0"/>
        </tpls>
      </n>
      <n v="755.4" in="0">
        <tpls c="3">
          <tpl fld="1" item="0"/>
          <tpl fld="4" item="82"/>
          <tpl fld="0" item="0"/>
        </tpls>
      </n>
      <n v="1495.26" in="0">
        <tpls c="3">
          <tpl fld="1" item="0"/>
          <tpl fld="4" item="83"/>
          <tpl fld="0" item="0"/>
        </tpls>
      </n>
      <n v="701.94" in="0">
        <tpls c="3">
          <tpl fld="1" item="0"/>
          <tpl fld="4" item="84"/>
          <tpl fld="0" item="0"/>
        </tpls>
      </n>
      <n v="178.66" in="0">
        <tpls c="3">
          <tpl fld="1" item="0"/>
          <tpl fld="4" item="85"/>
          <tpl fld="0" item="0"/>
        </tpls>
      </n>
      <n v="5497.2" in="0">
        <tpls c="3">
          <tpl fld="1" item="0"/>
          <tpl fld="4" item="86"/>
          <tpl fld="0" item="0"/>
        </tpls>
      </n>
      <n v="2001.28" in="0">
        <tpls c="3">
          <tpl fld="1" item="0"/>
          <tpl fld="4" item="87"/>
          <tpl fld="0" item="0"/>
        </tpls>
      </n>
      <n v="644.95000000000005" in="0">
        <tpls c="3">
          <tpl fld="1" item="0"/>
          <tpl fld="4" item="88"/>
          <tpl fld="0" item="0"/>
        </tpls>
      </n>
      <n v="1601.93" in="0">
        <tpls c="3">
          <tpl fld="1" item="0"/>
          <tpl fld="4" item="89"/>
          <tpl fld="0" item="0"/>
        </tpls>
      </n>
      <n v="21421" in="0">
        <tpls c="3">
          <tpl fld="1" item="0"/>
          <tpl fld="4" item="90"/>
          <tpl fld="0" item="0"/>
        </tpls>
      </n>
      <n v="26.4" in="0">
        <tpls c="3">
          <tpl fld="1" item="0"/>
          <tpl fld="4" item="91"/>
          <tpl fld="0" item="0"/>
        </tpls>
      </n>
      <n v="205.1" in="0">
        <tpls c="3">
          <tpl fld="1" item="0"/>
          <tpl fld="4" item="92"/>
          <tpl fld="0" item="0"/>
        </tpls>
      </n>
      <n v="4043.48" in="0">
        <tpls c="3">
          <tpl fld="1" item="0"/>
          <tpl fld="4" item="93"/>
          <tpl fld="0" item="0"/>
        </tpls>
      </n>
      <n v="10.36" in="0">
        <tpls c="3">
          <tpl fld="1" item="0"/>
          <tpl fld="4" item="94"/>
          <tpl fld="0" item="0"/>
        </tpls>
      </n>
      <n v="77.47" in="0">
        <tpls c="3">
          <tpl fld="1" item="0"/>
          <tpl fld="4" item="95"/>
          <tpl fld="0" item="0"/>
        </tpls>
      </n>
      <n v="44.4" in="0">
        <tpls c="3">
          <tpl fld="1" item="0"/>
          <tpl fld="4" item="96"/>
          <tpl fld="0" item="0"/>
        </tpls>
      </n>
      <n v="9434.23" in="0">
        <tpls c="3">
          <tpl fld="1" item="0"/>
          <tpl fld="4" item="97"/>
          <tpl fld="0" item="0"/>
        </tpls>
      </n>
      <n v="132.41" in="0">
        <tpls c="3">
          <tpl fld="1" item="0"/>
          <tpl fld="4" item="98"/>
          <tpl fld="0" item="0"/>
        </tpls>
      </n>
      <n v="163.83000000000001" in="0">
        <tpls c="3">
          <tpl fld="1" item="0"/>
          <tpl fld="4" item="99"/>
          <tpl fld="0" item="0"/>
        </tpls>
      </n>
      <n v="3141.09" in="0">
        <tpls c="3">
          <tpl fld="1" item="0"/>
          <tpl fld="4" item="100"/>
          <tpl fld="0" item="0"/>
        </tpls>
      </n>
      <n v="870.59" in="0">
        <tpls c="3">
          <tpl fld="1" item="0"/>
          <tpl fld="4" item="101"/>
          <tpl fld="0" item="0"/>
        </tpls>
      </n>
      <n v="4509.1000000000004" in="0">
        <tpls c="3">
          <tpl fld="1" item="0"/>
          <tpl fld="4" item="102"/>
          <tpl fld="0" item="0"/>
        </tpls>
      </n>
      <n v="1846.38" in="0">
        <tpls c="3">
          <tpl fld="1" item="0"/>
          <tpl fld="4" item="103"/>
          <tpl fld="0" item="0"/>
        </tpls>
      </n>
      <n v="5694.02" in="0">
        <tpls c="3">
          <tpl fld="1" item="0"/>
          <tpl fld="4" item="104"/>
          <tpl fld="0" item="0"/>
        </tpls>
      </n>
      <n v="535.89" in="0">
        <tpls c="3">
          <tpl fld="1" item="0"/>
          <tpl fld="4" item="105"/>
          <tpl fld="0" item="0"/>
        </tpls>
      </n>
      <n v="1155.5" in="0">
        <tpls c="3">
          <tpl fld="1" item="0"/>
          <tpl fld="4" item="106"/>
          <tpl fld="0" item="0"/>
        </tpls>
      </n>
      <n v="626.54" in="0">
        <tpls c="3">
          <tpl fld="1" item="0"/>
          <tpl fld="4" item="107"/>
          <tpl fld="0" item="0"/>
        </tpls>
      </n>
      <n v="3430" in="0">
        <tpls c="3">
          <tpl fld="1" item="0"/>
          <tpl fld="4" item="108"/>
          <tpl fld="0" item="0"/>
        </tpls>
      </n>
      <n v="19103.88" in="0">
        <tpls c="3">
          <tpl fld="1" item="0"/>
          <tpl fld="4" item="109"/>
          <tpl fld="0" item="0"/>
        </tpls>
      </n>
      <n v="4415.28" in="0">
        <tpls c="3">
          <tpl fld="1" item="0"/>
          <tpl fld="4" item="110"/>
          <tpl fld="0" item="0"/>
        </tpls>
      </n>
      <n v="1591.23" in="0">
        <tpls c="3">
          <tpl fld="1" item="0"/>
          <tpl fld="4" item="111"/>
          <tpl fld="0" item="0"/>
        </tpls>
      </n>
      <n v="1401.59" in="0">
        <tpls c="3">
          <tpl fld="1" item="0"/>
          <tpl fld="4" item="112"/>
          <tpl fld="0" item="0"/>
        </tpls>
      </n>
      <n v="1137.4000000000001" in="0">
        <tpls c="3">
          <tpl fld="1" item="0"/>
          <tpl fld="4" item="113"/>
          <tpl fld="0" item="0"/>
        </tpls>
      </n>
      <n v="794.99" in="0">
        <tpls c="3">
          <tpl fld="1" item="0"/>
          <tpl fld="4" item="114"/>
          <tpl fld="0" item="0"/>
        </tpls>
      </n>
      <n v="48.51" in="0">
        <tpls c="3">
          <tpl fld="1" item="0"/>
          <tpl fld="4" item="115"/>
          <tpl fld="0" item="0"/>
        </tpls>
      </n>
      <n v="481.02" in="0">
        <tpls c="3">
          <tpl fld="1" item="0"/>
          <tpl fld="4" item="116"/>
          <tpl fld="0" item="0"/>
        </tpls>
      </n>
      <n v="736.84" in="0">
        <tpls c="3">
          <tpl fld="1" item="0"/>
          <tpl fld="4" item="117"/>
          <tpl fld="0" item="0"/>
        </tpls>
      </n>
      <n v="74.959999999999994" in="0">
        <tpls c="3">
          <tpl fld="1" item="0"/>
          <tpl fld="4" item="118"/>
          <tpl fld="0" item="0"/>
        </tpls>
      </n>
      <n v="1053.81" in="0">
        <tpls c="3">
          <tpl fld="1" item="0"/>
          <tpl fld="4" item="119"/>
          <tpl fld="0" item="0"/>
        </tpls>
      </n>
      <n v="751.97" in="0">
        <tpls c="3">
          <tpl fld="1" item="0"/>
          <tpl fld="4" item="120"/>
          <tpl fld="0" item="0"/>
        </tpls>
      </n>
      <n v="3269.56" in="0">
        <tpls c="3">
          <tpl fld="1" item="0"/>
          <tpl fld="4" item="121"/>
          <tpl fld="0" item="0"/>
        </tpls>
      </n>
      <n v="851.32" in="0">
        <tpls c="3">
          <tpl fld="1" item="0"/>
          <tpl fld="4" item="122"/>
          <tpl fld="0" item="0"/>
        </tpls>
      </n>
      <n v="560.5" in="0">
        <tpls c="3">
          <tpl fld="1" item="0"/>
          <tpl fld="4" item="123"/>
          <tpl fld="0" item="0"/>
        </tpls>
      </n>
      <n v="42.91" in="0">
        <tpls c="3">
          <tpl fld="1" item="0"/>
          <tpl fld="4" item="124"/>
          <tpl fld="0" item="0"/>
        </tpls>
      </n>
      <n v="3269.48" in="0">
        <tpls c="3">
          <tpl fld="1" item="0"/>
          <tpl fld="4" item="125"/>
          <tpl fld="0" item="0"/>
        </tpls>
      </n>
      <n v="2351.11" in="0">
        <tpls c="3">
          <tpl fld="1" item="0"/>
          <tpl fld="4" item="126"/>
          <tpl fld="0" item="0"/>
        </tpls>
      </n>
      <n v="5007.09" in="0">
        <tpls c="3">
          <tpl fld="1" item="0"/>
          <tpl fld="4" item="127"/>
          <tpl fld="0" item="0"/>
        </tpls>
      </n>
      <n v="567.22" in="0">
        <tpls c="3">
          <tpl fld="1" item="0"/>
          <tpl fld="4" item="128"/>
          <tpl fld="0" item="0"/>
        </tpls>
      </n>
      <n v="1007.06" in="0">
        <tpls c="3">
          <tpl fld="1" item="0"/>
          <tpl fld="4" item="129"/>
          <tpl fld="0" item="0"/>
        </tpls>
      </n>
      <n v="3692.75" in="0">
        <tpls c="3">
          <tpl fld="1" item="0"/>
          <tpl fld="4" item="130"/>
          <tpl fld="0" item="0"/>
        </tpls>
      </n>
      <n v="7050.76" in="0">
        <tpls c="3">
          <tpl fld="1" item="0"/>
          <tpl fld="4" item="131"/>
          <tpl fld="0" item="0"/>
        </tpls>
      </n>
      <n v="208.02" in="0">
        <tpls c="3">
          <tpl fld="1" item="0"/>
          <tpl fld="4" item="132"/>
          <tpl fld="0" item="0"/>
        </tpls>
      </n>
      <n v="49790.9" in="0">
        <tpls c="3">
          <tpl fld="1" item="0"/>
          <tpl fld="4" item="133"/>
          <tpl fld="0" item="0"/>
        </tpls>
      </n>
      <n v="5823.67" in="0">
        <tpls c="3">
          <tpl fld="1" item="0"/>
          <tpl fld="4" item="134"/>
          <tpl fld="0" item="0"/>
        </tpls>
      </n>
      <n v="1359.11" in="0">
        <tpls c="3">
          <tpl fld="1" item="0"/>
          <tpl fld="4" item="135"/>
          <tpl fld="0" item="0"/>
        </tpls>
      </n>
      <n v="2748.59" in="0">
        <tpls c="3">
          <tpl fld="1" item="0"/>
          <tpl fld="4" item="136"/>
          <tpl fld="0" item="0"/>
        </tpls>
      </n>
      <n v="9146.36" in="0">
        <tpls c="3">
          <tpl fld="1" item="0"/>
          <tpl fld="4" item="137"/>
          <tpl fld="0" item="0"/>
        </tpls>
      </n>
      <n v="171.42" in="0">
        <tpls c="3">
          <tpl fld="1" item="0"/>
          <tpl fld="4" item="138"/>
          <tpl fld="0" item="0"/>
        </tpls>
      </n>
      <n v="17602.64" in="0">
        <tpls c="3">
          <tpl fld="1" item="0"/>
          <tpl fld="4" item="139"/>
          <tpl fld="0" item="0"/>
        </tpls>
      </n>
      <n v="3042.62" in="0">
        <tpls c="3">
          <tpl fld="1" item="0"/>
          <tpl fld="4" item="140"/>
          <tpl fld="0" item="0"/>
        </tpls>
      </n>
      <n v="345.04" in="0">
        <tpls c="3">
          <tpl fld="1" item="0"/>
          <tpl fld="4" item="141"/>
          <tpl fld="0" item="0"/>
        </tpls>
      </n>
      <n v="338.61" in="0">
        <tpls c="3">
          <tpl fld="1" item="0"/>
          <tpl fld="4" item="142"/>
          <tpl fld="0" item="0"/>
        </tpls>
      </n>
      <n v="12386.65" in="0">
        <tpls c="3">
          <tpl fld="1" item="0"/>
          <tpl fld="4" item="143"/>
          <tpl fld="0" item="0"/>
        </tpls>
      </n>
      <n v="940.72" in="0">
        <tpls c="3">
          <tpl fld="1" item="0"/>
          <tpl fld="4" item="144"/>
          <tpl fld="0" item="0"/>
        </tpls>
      </n>
      <n v="184.49" in="0">
        <tpls c="3">
          <tpl fld="1" item="0"/>
          <tpl fld="4" item="145"/>
          <tpl fld="0" item="0"/>
        </tpls>
      </n>
      <n v="263.49" in="0">
        <tpls c="3">
          <tpl fld="1" item="0"/>
          <tpl fld="4" item="146"/>
          <tpl fld="0" item="0"/>
        </tpls>
      </n>
      <n v="124.4" in="0">
        <tpls c="3">
          <tpl fld="1" item="0"/>
          <tpl fld="4" item="147"/>
          <tpl fld="0" item="0"/>
        </tpls>
      </n>
      <n v="428.57" in="0">
        <tpls c="3">
          <tpl fld="1" item="0"/>
          <tpl fld="4" item="148"/>
          <tpl fld="0" item="0"/>
        </tpls>
      </n>
      <n v="3573.34" in="0">
        <tpls c="3">
          <tpl fld="1" item="0"/>
          <tpl fld="4" item="149"/>
          <tpl fld="0" item="0"/>
        </tpls>
      </n>
      <n v="2746.36" in="0">
        <tpls c="3">
          <tpl fld="1" item="0"/>
          <tpl fld="4" item="150"/>
          <tpl fld="0" item="0"/>
        </tpls>
      </n>
      <n v="832.26" in="0">
        <tpls c="3">
          <tpl fld="1" item="0"/>
          <tpl fld="4" item="151"/>
          <tpl fld="0" item="0"/>
        </tpls>
      </n>
      <n v="876.1" in="0">
        <tpls c="3">
          <tpl fld="1" item="0"/>
          <tpl fld="4" item="152"/>
          <tpl fld="0" item="0"/>
        </tpls>
      </n>
      <n v="265.58" in="0">
        <tpls c="3">
          <tpl fld="1" item="0"/>
          <tpl fld="4" item="153"/>
          <tpl fld="0" item="0"/>
        </tpls>
      </n>
      <n v="6212.12" in="0">
        <tpls c="3">
          <tpl fld="1" item="0"/>
          <tpl fld="4" item="154"/>
          <tpl fld="0" item="0"/>
        </tpls>
      </n>
      <n v="2049.17" in="0">
        <tpls c="3">
          <tpl fld="1" item="0"/>
          <tpl fld="4" item="155"/>
          <tpl fld="0" item="0"/>
        </tpls>
      </n>
      <n v="1410.41" in="0">
        <tpls c="3">
          <tpl fld="1" item="0"/>
          <tpl fld="4" item="156"/>
          <tpl fld="0" item="0"/>
        </tpls>
      </n>
      <n v="2580.0700000000002" in="0">
        <tpls c="3">
          <tpl fld="1" item="0"/>
          <tpl fld="4" item="157"/>
          <tpl fld="0" item="0"/>
        </tpls>
      </n>
      <n v="255.8" in="0">
        <tpls c="3">
          <tpl fld="1" item="0"/>
          <tpl fld="4" item="158"/>
          <tpl fld="0" item="0"/>
        </tpls>
      </n>
      <n v="181.89" in="0">
        <tpls c="3">
          <tpl fld="1" item="0"/>
          <tpl fld="4" item="159"/>
          <tpl fld="0" item="0"/>
        </tpls>
      </n>
      <n v="14360.2" in="0">
        <tpls c="3">
          <tpl fld="1" item="0"/>
          <tpl fld="4" item="160"/>
          <tpl fld="0" item="0"/>
        </tpls>
      </n>
      <n v="2934.26" in="0">
        <tpls c="3">
          <tpl fld="1" item="0"/>
          <tpl fld="4" item="161"/>
          <tpl fld="0" item="0"/>
        </tpls>
      </n>
      <n v="809.51" in="0">
        <tpls c="3">
          <tpl fld="1" item="0"/>
          <tpl fld="4" item="162"/>
          <tpl fld="0" item="0"/>
        </tpls>
      </n>
      <n v="2044.5" in="0">
        <tpls c="3">
          <tpl fld="1" item="0"/>
          <tpl fld="4" item="163"/>
          <tpl fld="0" item="0"/>
        </tpls>
      </n>
      <n v="335.42" in="0">
        <tpls c="3">
          <tpl fld="1" item="0"/>
          <tpl fld="4" item="164"/>
          <tpl fld="0" item="0"/>
        </tpls>
      </n>
      <n v="2299.0500000000002" in="0">
        <tpls c="3">
          <tpl fld="1" item="0"/>
          <tpl fld="4" item="165"/>
          <tpl fld="0" item="0"/>
        </tpls>
      </n>
      <n v="674" in="0">
        <tpls c="3">
          <tpl fld="1" item="0"/>
          <tpl fld="4" item="166"/>
          <tpl fld="0" item="0"/>
        </tpls>
      </n>
      <n v="200.33" in="0">
        <tpls c="3">
          <tpl fld="1" item="0"/>
          <tpl fld="4" item="167"/>
          <tpl fld="0" item="0"/>
        </tpls>
      </n>
      <n v="3363.29" in="0">
        <tpls c="3">
          <tpl fld="1" item="0"/>
          <tpl fld="4" item="168"/>
          <tpl fld="0" item="0"/>
        </tpls>
      </n>
      <n v="9420.0300000000007" in="0">
        <tpls c="3">
          <tpl fld="1" item="0"/>
          <tpl fld="4" item="169"/>
          <tpl fld="0" item="0"/>
        </tpls>
      </n>
      <n v="1464.54" in="0">
        <tpls c="3">
          <tpl fld="1" item="0"/>
          <tpl fld="4" item="170"/>
          <tpl fld="0" item="0"/>
        </tpls>
      </n>
      <n v="11" in="0">
        <tpls c="3">
          <tpl fld="1" item="0"/>
          <tpl fld="4" item="171"/>
          <tpl fld="0" item="0"/>
        </tpls>
      </n>
      <n v="201.41" in="0">
        <tpls c="3">
          <tpl fld="1" item="0"/>
          <tpl fld="4" item="172"/>
          <tpl fld="0" item="0"/>
        </tpls>
      </n>
      <n v="61.3" in="0">
        <tpls c="3">
          <tpl fld="1" item="0"/>
          <tpl fld="4" item="173"/>
          <tpl fld="0" item="0"/>
        </tpls>
      </n>
      <n v="18239.25" in="0">
        <tpls c="3">
          <tpl fld="1" item="0"/>
          <tpl fld="4" item="174"/>
          <tpl fld="0" item="0"/>
        </tpls>
      </n>
      <n v="311.60000000000002" in="0">
        <tpls c="3">
          <tpl fld="1" item="0"/>
          <tpl fld="4" item="175"/>
          <tpl fld="0" item="0"/>
        </tpls>
      </n>
      <n v="9434.7000000000007" in="0">
        <tpls c="3">
          <tpl fld="1" item="0"/>
          <tpl fld="4" item="176"/>
          <tpl fld="0" item="0"/>
        </tpls>
      </n>
      <n v="140.80000000000001" in="0">
        <tpls c="3">
          <tpl fld="1" item="0"/>
          <tpl fld="4" item="177"/>
          <tpl fld="0" item="0"/>
        </tpls>
      </n>
      <n v="728.57" in="0">
        <tpls c="3">
          <tpl fld="1" item="0"/>
          <tpl fld="4" item="178"/>
          <tpl fld="0" item="0"/>
        </tpls>
      </n>
      <n v="5470.11" in="0">
        <tpls c="3">
          <tpl fld="1" item="0"/>
          <tpl fld="4" item="179"/>
          <tpl fld="0" item="0"/>
        </tpls>
      </n>
      <n v="2113.2600000000002" in="0">
        <tpls c="3">
          <tpl fld="1" item="0"/>
          <tpl fld="4" item="180"/>
          <tpl fld="0" item="0"/>
        </tpls>
      </n>
      <n v="380.3" in="0">
        <tpls c="3">
          <tpl fld="1" item="0"/>
          <tpl fld="4" item="181"/>
          <tpl fld="0" item="0"/>
        </tpls>
      </n>
      <n v="125.6" in="0">
        <tpls c="3">
          <tpl fld="1" item="0"/>
          <tpl fld="4" item="182"/>
          <tpl fld="0" item="0"/>
        </tpls>
      </n>
      <n v="2023.7" in="0">
        <tpls c="3">
          <tpl fld="1" item="0"/>
          <tpl fld="4" item="183"/>
          <tpl fld="0" item="0"/>
        </tpls>
      </n>
      <n v="8607.4" in="0">
        <tpls c="3">
          <tpl fld="1" item="0"/>
          <tpl fld="4" item="184"/>
          <tpl fld="0" item="0"/>
        </tpls>
      </n>
      <n v="690.63" in="0">
        <tpls c="3">
          <tpl fld="1" item="0"/>
          <tpl fld="4" item="185"/>
          <tpl fld="0" item="0"/>
        </tpls>
      </n>
      <n v="539.51" in="0">
        <tpls c="3">
          <tpl fld="1" item="0"/>
          <tpl fld="4" item="186"/>
          <tpl fld="0" item="0"/>
        </tpls>
      </n>
      <n v="2565.9899999999998" in="0">
        <tpls c="3">
          <tpl fld="1" item="0"/>
          <tpl fld="4" item="187"/>
          <tpl fld="0" item="0"/>
        </tpls>
      </n>
      <n v="630.75" in="0">
        <tpls c="3">
          <tpl fld="1" item="0"/>
          <tpl fld="4" item="188"/>
          <tpl fld="0" item="0"/>
        </tpls>
      </n>
      <n v="58.1" in="0">
        <tpls c="3">
          <tpl fld="1" item="0"/>
          <tpl fld="4" item="189"/>
          <tpl fld="0" item="0"/>
        </tpls>
      </n>
      <n v="39.5" in="0">
        <tpls c="3">
          <tpl fld="1" item="0"/>
          <tpl fld="4" item="190"/>
          <tpl fld="0" item="0"/>
        </tpls>
      </n>
      <n v="250.6" in="0">
        <tpls c="3">
          <tpl fld="1" item="0"/>
          <tpl fld="4" item="191"/>
          <tpl fld="0" item="0"/>
        </tpls>
      </n>
      <n v="1007.6" in="0">
        <tpls c="3">
          <tpl fld="1" item="0"/>
          <tpl fld="4" item="192"/>
          <tpl fld="0" item="0"/>
        </tpls>
      </n>
      <n v="320.58" in="0">
        <tpls c="3">
          <tpl fld="1" item="0"/>
          <tpl fld="4" item="193"/>
          <tpl fld="0" item="0"/>
        </tpls>
      </n>
      <n v="131.4" in="0">
        <tpls c="3">
          <tpl fld="1" item="0"/>
          <tpl fld="4" item="194"/>
          <tpl fld="0" item="0"/>
        </tpls>
      </n>
      <n v="212.21" in="0">
        <tpls c="3">
          <tpl fld="1" item="0"/>
          <tpl fld="4" item="195"/>
          <tpl fld="0" item="0"/>
        </tpls>
      </n>
      <n v="167.7" in="0">
        <tpls c="3">
          <tpl fld="1" item="0"/>
          <tpl fld="4" item="196"/>
          <tpl fld="0" item="0"/>
        </tpls>
      </n>
      <n v="5379.73" in="0">
        <tpls c="3">
          <tpl fld="1" item="0"/>
          <tpl fld="4" item="197"/>
          <tpl fld="0" item="0"/>
        </tpls>
      </n>
      <n v="6603.41" in="0">
        <tpls c="3">
          <tpl fld="1" item="0"/>
          <tpl fld="4" item="198"/>
          <tpl fld="0" item="0"/>
        </tpls>
      </n>
      <n v="196.94" in="0">
        <tpls c="3">
          <tpl fld="1" item="0"/>
          <tpl fld="4" item="199"/>
          <tpl fld="0" item="0"/>
        </tpls>
      </n>
      <n v="152.35" in="0">
        <tpls c="3">
          <tpl fld="1" item="0"/>
          <tpl fld="4" item="200"/>
          <tpl fld="0" item="0"/>
        </tpls>
      </n>
      <n v="150.79" in="0">
        <tpls c="3">
          <tpl fld="1" item="0"/>
          <tpl fld="4" item="201"/>
          <tpl fld="0" item="0"/>
        </tpls>
      </n>
      <n v="184.6" in="0">
        <tpls c="3">
          <tpl fld="1" item="0"/>
          <tpl fld="4" item="202"/>
          <tpl fld="0" item="0"/>
        </tpls>
      </n>
      <n v="219.49" in="0">
        <tpls c="3">
          <tpl fld="1" item="0"/>
          <tpl fld="4" item="203"/>
          <tpl fld="0" item="0"/>
        </tpls>
      </n>
      <n v="438.15" in="0">
        <tpls c="3">
          <tpl fld="1" item="0"/>
          <tpl fld="4" item="204"/>
          <tpl fld="0" item="0"/>
        </tpls>
      </n>
      <n v="11140.36" in="0">
        <tpls c="3">
          <tpl fld="1" item="0"/>
          <tpl fld="4" item="205"/>
          <tpl fld="0" item="0"/>
        </tpls>
      </n>
      <n v="426.99" in="0">
        <tpls c="3">
          <tpl fld="1" item="0"/>
          <tpl fld="4" item="206"/>
          <tpl fld="0" item="0"/>
        </tpls>
      </n>
      <n v="397.04" in="0">
        <tpls c="3">
          <tpl fld="1" item="0"/>
          <tpl fld="4" item="207"/>
          <tpl fld="0" item="0"/>
        </tpls>
      </n>
      <n v="2702.29" in="0">
        <tpls c="3">
          <tpl fld="1" item="0"/>
          <tpl fld="4" item="208"/>
          <tpl fld="0" item="0"/>
        </tpls>
      </n>
      <n v="2771.71" in="0">
        <tpls c="3">
          <tpl fld="1" item="0"/>
          <tpl fld="4" item="209"/>
          <tpl fld="0" item="0"/>
        </tpls>
      </n>
      <n v="22413.03" in="0">
        <tpls c="3">
          <tpl fld="1" item="0"/>
          <tpl fld="4" item="210"/>
          <tpl fld="0" item="0"/>
        </tpls>
      </n>
      <n v="270.94" in="0">
        <tpls c="3">
          <tpl fld="1" item="0"/>
          <tpl fld="4" item="211"/>
          <tpl fld="0" item="0"/>
        </tpls>
      </n>
      <n v="1336.27" in="0">
        <tpls c="3">
          <tpl fld="1" item="0"/>
          <tpl fld="4" item="212"/>
          <tpl fld="0" item="0"/>
        </tpls>
      </n>
      <n v="402.34" in="0">
        <tpls c="3">
          <tpl fld="1" item="0"/>
          <tpl fld="4" item="213"/>
          <tpl fld="0" item="0"/>
        </tpls>
      </n>
      <n v="10872.23" in="0">
        <tpls c="3">
          <tpl fld="1" item="0"/>
          <tpl fld="4" item="214"/>
          <tpl fld="0" item="0"/>
        </tpls>
      </n>
      <n v="7102.95" in="0">
        <tpls c="3">
          <tpl fld="1" item="0"/>
          <tpl fld="4" item="215"/>
          <tpl fld="0" item="0"/>
        </tpls>
      </n>
      <n v="1797.46" in="0">
        <tpls c="3">
          <tpl fld="1" item="0"/>
          <tpl fld="4" item="216"/>
          <tpl fld="0" item="0"/>
        </tpls>
      </n>
      <n v="4356.09" in="0">
        <tpls c="3">
          <tpl fld="1" item="0"/>
          <tpl fld="4" item="217"/>
          <tpl fld="0" item="0"/>
        </tpls>
      </n>
      <n v="420.2" in="0">
        <tpls c="3">
          <tpl fld="1" item="0"/>
          <tpl fld="4" item="218"/>
          <tpl fld="0" item="0"/>
        </tpls>
      </n>
      <n v="61.6" in="0">
        <tpls c="3">
          <tpl fld="1" item="0"/>
          <tpl fld="4" item="219"/>
          <tpl fld="0" item="0"/>
        </tpls>
      </n>
      <n v="3928.92" in="0">
        <tpls c="3">
          <tpl fld="1" item="0"/>
          <tpl fld="4" item="220"/>
          <tpl fld="0" item="0"/>
        </tpls>
      </n>
      <n v="3001.65" in="0">
        <tpls c="3">
          <tpl fld="1" item="0"/>
          <tpl fld="4" item="221"/>
          <tpl fld="0" item="0"/>
        </tpls>
      </n>
      <n v="257.3" in="0">
        <tpls c="3">
          <tpl fld="1" item="0"/>
          <tpl fld="4" item="222"/>
          <tpl fld="0" item="0"/>
        </tpls>
      </n>
      <n v="1503.99" in="0">
        <tpls c="3">
          <tpl fld="1" item="0"/>
          <tpl fld="4" item="223"/>
          <tpl fld="0" item="0"/>
        </tpls>
      </n>
      <n v="102.34" in="0">
        <tpls c="3">
          <tpl fld="1" item="0"/>
          <tpl fld="4" item="224"/>
          <tpl fld="0" item="0"/>
        </tpls>
      </n>
      <n v="593.29" in="0">
        <tpls c="3">
          <tpl fld="1" item="0"/>
          <tpl fld="4" item="225"/>
          <tpl fld="0" item="0"/>
        </tpls>
      </n>
      <n v="869.87" in="0">
        <tpls c="3">
          <tpl fld="1" item="0"/>
          <tpl fld="4" item="226"/>
          <tpl fld="0" item="0"/>
        </tpls>
      </n>
      <n v="5916.16" in="0">
        <tpls c="3">
          <tpl fld="1" item="0"/>
          <tpl fld="4" item="227"/>
          <tpl fld="0" item="0"/>
        </tpls>
      </n>
      <n v="410.06" in="0">
        <tpls c="3">
          <tpl fld="1" item="0"/>
          <tpl fld="4" item="228"/>
          <tpl fld="0" item="0"/>
        </tpls>
      </n>
      <n v="10311.99" in="0">
        <tpls c="3">
          <tpl fld="1" item="0"/>
          <tpl fld="4" item="229"/>
          <tpl fld="0" item="0"/>
        </tpls>
      </n>
      <n v="14185.28" in="0">
        <tpls c="3">
          <tpl fld="1" item="0"/>
          <tpl fld="4" item="230"/>
          <tpl fld="0" item="0"/>
        </tpls>
      </n>
      <n v="992.36" in="0">
        <tpls c="3">
          <tpl fld="1" item="0"/>
          <tpl fld="4" item="231"/>
          <tpl fld="0" item="0"/>
        </tpls>
      </n>
      <n v="246.01" in="0">
        <tpls c="3">
          <tpl fld="1" item="0"/>
          <tpl fld="4" item="232"/>
          <tpl fld="0" item="0"/>
        </tpls>
      </n>
      <n v="4311.29" in="0">
        <tpls c="3">
          <tpl fld="1" item="0"/>
          <tpl fld="4" item="233"/>
          <tpl fld="0" item="0"/>
        </tpls>
      </n>
      <n v="15335.67" in="0">
        <tpls c="3">
          <tpl fld="1" item="0"/>
          <tpl fld="4" item="234"/>
          <tpl fld="0" item="0"/>
        </tpls>
      </n>
      <n v="3604.91" in="0">
        <tpls c="3">
          <tpl fld="1" item="0"/>
          <tpl fld="4" item="235"/>
          <tpl fld="0" item="0"/>
        </tpls>
      </n>
      <n v="10262.870000000001" in="0">
        <tpls c="3">
          <tpl fld="1" item="0"/>
          <tpl fld="4" item="236"/>
          <tpl fld="0" item="0"/>
        </tpls>
      </n>
      <n v="3340.25" in="0">
        <tpls c="3">
          <tpl fld="1" item="0"/>
          <tpl fld="4" item="237"/>
          <tpl fld="0" item="0"/>
        </tpls>
      </n>
      <n v="338.76" in="0">
        <tpls c="3">
          <tpl fld="1" item="0"/>
          <tpl fld="4" item="238"/>
          <tpl fld="0" item="0"/>
        </tpls>
      </n>
      <n v="22832.76" in="0">
        <tpls c="3">
          <tpl fld="1" item="0"/>
          <tpl fld="4" item="239"/>
          <tpl fld="0" item="0"/>
        </tpls>
      </n>
      <n v="19794.310000000001" in="0">
        <tpls c="3">
          <tpl fld="1" item="0"/>
          <tpl fld="4" item="240"/>
          <tpl fld="0" item="0"/>
        </tpls>
      </n>
      <n v="3471.38" in="0">
        <tpls c="3">
          <tpl fld="1" item="0"/>
          <tpl fld="4" item="241"/>
          <tpl fld="0" item="0"/>
        </tpls>
      </n>
      <n v="1678.73" in="0">
        <tpls c="3">
          <tpl fld="1" item="0"/>
          <tpl fld="4" item="242"/>
          <tpl fld="0" item="0"/>
        </tpls>
      </n>
      <n v="9165.81" in="0">
        <tpls c="3">
          <tpl fld="1" item="0"/>
          <tpl fld="4" item="243"/>
          <tpl fld="0" item="0"/>
        </tpls>
      </n>
      <n v="37.6" in="0">
        <tpls c="3">
          <tpl fld="1" item="0"/>
          <tpl fld="4" item="244"/>
          <tpl fld="0" item="0"/>
        </tpls>
      </n>
      <n v="2542.36" in="0">
        <tpls c="3">
          <tpl fld="1" item="0"/>
          <tpl fld="4" item="245"/>
          <tpl fld="0" item="0"/>
        </tpls>
      </n>
      <n v="534.36" in="0">
        <tpls c="3">
          <tpl fld="1" item="0"/>
          <tpl fld="4" item="246"/>
          <tpl fld="0" item="0"/>
        </tpls>
      </n>
      <n v="34.799999999999997" in="0">
        <tpls c="3">
          <tpl fld="1" item="0"/>
          <tpl fld="4" item="247"/>
          <tpl fld="0" item="0"/>
        </tpls>
      </n>
      <n v="1693.37" in="0">
        <tpls c="3">
          <tpl fld="1" item="0"/>
          <tpl fld="4" item="248"/>
          <tpl fld="0" item="0"/>
        </tpls>
      </n>
      <n v="778.96" in="0">
        <tpls c="3">
          <tpl fld="1" item="0"/>
          <tpl fld="4" item="249"/>
          <tpl fld="0" item="0"/>
        </tpls>
      </n>
      <n v="1223.95" in="0">
        <tpls c="3">
          <tpl fld="1" item="0"/>
          <tpl fld="4" item="250"/>
          <tpl fld="0" item="0"/>
        </tpls>
      </n>
      <n v="2347.64" in="0">
        <tpls c="3">
          <tpl fld="1" item="0"/>
          <tpl fld="4" item="251"/>
          <tpl fld="0" item="0"/>
        </tpls>
      </n>
      <n v="9461.81" in="0">
        <tpls c="3">
          <tpl fld="1" item="0"/>
          <tpl fld="4" item="252"/>
          <tpl fld="0" item="0"/>
        </tpls>
      </n>
      <n v="737.08" in="0">
        <tpls c="3">
          <tpl fld="1" item="0"/>
          <tpl fld="4" item="253"/>
          <tpl fld="0" item="0"/>
        </tpls>
      </n>
      <n v="20104.41" in="0">
        <tpls c="3">
          <tpl fld="1" item="0"/>
          <tpl fld="4" item="254"/>
          <tpl fld="0" item="0"/>
        </tpls>
      </n>
      <n v="6126.41" in="0">
        <tpls c="3">
          <tpl fld="1" item="0"/>
          <tpl fld="4" item="255"/>
          <tpl fld="0" item="0"/>
        </tpls>
      </n>
      <n v="751.38" in="0">
        <tpls c="3">
          <tpl fld="1" item="0"/>
          <tpl fld="4" item="256"/>
          <tpl fld="0" item="0"/>
        </tpls>
      </n>
      <n v="124.81" in="0">
        <tpls c="3">
          <tpl fld="1" item="0"/>
          <tpl fld="4" item="257"/>
          <tpl fld="0" item="0"/>
        </tpls>
      </n>
      <n v="477.73" in="0">
        <tpls c="3">
          <tpl fld="1" item="0"/>
          <tpl fld="4" item="258"/>
          <tpl fld="0" item="0"/>
        </tpls>
      </n>
      <n v="528.59" in="0">
        <tpls c="3">
          <tpl fld="1" item="0"/>
          <tpl fld="4" item="259"/>
          <tpl fld="0" item="0"/>
        </tpls>
      </n>
      <n v="1712.39" in="0">
        <tpls c="3">
          <tpl fld="1" item="0"/>
          <tpl fld="4" item="260"/>
          <tpl fld="0" item="0"/>
        </tpls>
      </n>
      <n v="2620.7199999999998" in="0">
        <tpls c="3">
          <tpl fld="1" item="0"/>
          <tpl fld="4" item="261"/>
          <tpl fld="0" item="0"/>
        </tpls>
      </n>
      <n v="225.65" in="0">
        <tpls c="3">
          <tpl fld="1" item="0"/>
          <tpl fld="4" item="262"/>
          <tpl fld="0" item="0"/>
        </tpls>
      </n>
      <n v="2639.19" in="0">
        <tpls c="3">
          <tpl fld="1" item="0"/>
          <tpl fld="4" item="263"/>
          <tpl fld="0" item="0"/>
        </tpls>
      </n>
      <n v="82" in="0">
        <tpls c="3">
          <tpl fld="1" item="0"/>
          <tpl fld="4" item="264"/>
          <tpl fld="0" item="0"/>
        </tpls>
      </n>
      <n v="86.38" in="0">
        <tpls c="3">
          <tpl fld="1" item="0"/>
          <tpl fld="4" item="265"/>
          <tpl fld="0" item="0"/>
        </tpls>
      </n>
      <n v="34.200000000000003" in="0">
        <tpls c="3">
          <tpl fld="1" item="0"/>
          <tpl fld="4" item="266"/>
          <tpl fld="0" item="0"/>
        </tpls>
      </n>
      <n v="85.85" in="0">
        <tpls c="3">
          <tpl fld="1" item="0"/>
          <tpl fld="4" item="267"/>
          <tpl fld="0" item="0"/>
        </tpls>
      </n>
      <n v="30667.1" in="0">
        <tpls c="3">
          <tpl fld="1" item="0"/>
          <tpl fld="4" item="268"/>
          <tpl fld="0" item="0"/>
        </tpls>
      </n>
      <n v="25353.95" in="0">
        <tpls c="3">
          <tpl fld="1" item="0"/>
          <tpl fld="4" item="269"/>
          <tpl fld="0" item="0"/>
        </tpls>
      </n>
      <n v="5602.08" in="0">
        <tpls c="3">
          <tpl fld="1" item="0"/>
          <tpl fld="4" item="270"/>
          <tpl fld="0" item="0"/>
        </tpls>
      </n>
      <n v="116.99" in="0">
        <tpls c="3">
          <tpl fld="1" item="0"/>
          <tpl fld="4" item="271"/>
          <tpl fld="0" item="0"/>
        </tpls>
      </n>
      <n v="3383.38" in="0">
        <tpls c="3">
          <tpl fld="1" item="0"/>
          <tpl fld="4" item="272"/>
          <tpl fld="0" item="0"/>
        </tpls>
      </n>
      <n v="1958.39" in="0">
        <tpls c="3">
          <tpl fld="1" item="0"/>
          <tpl fld="4" item="273"/>
          <tpl fld="0" item="0"/>
        </tpls>
      </n>
      <n v="66" in="0">
        <tpls c="3">
          <tpl fld="1" item="0"/>
          <tpl fld="4" item="274"/>
          <tpl fld="0" item="0"/>
        </tpls>
      </n>
      <n v="502.44" in="0">
        <tpls c="3">
          <tpl fld="1" item="0"/>
          <tpl fld="4" item="275"/>
          <tpl fld="0" item="0"/>
        </tpls>
      </n>
      <n v="111.28" in="0">
        <tpls c="3">
          <tpl fld="1" item="0"/>
          <tpl fld="4" item="276"/>
          <tpl fld="0" item="0"/>
        </tpls>
      </n>
      <n v="310.33" in="0">
        <tpls c="3">
          <tpl fld="1" item="0"/>
          <tpl fld="4" item="277"/>
          <tpl fld="0" item="0"/>
        </tpls>
      </n>
      <n v="1927.41" in="0">
        <tpls c="3">
          <tpl fld="1" item="0"/>
          <tpl fld="4" item="278"/>
          <tpl fld="0" item="0"/>
        </tpls>
      </n>
      <n v="1097.3900000000001" in="0">
        <tpls c="3">
          <tpl fld="1" item="0"/>
          <tpl fld="4" item="279"/>
          <tpl fld="0" item="0"/>
        </tpls>
      </n>
      <n v="138.6" in="0">
        <tpls c="3">
          <tpl fld="1" item="0"/>
          <tpl fld="4" item="280"/>
          <tpl fld="0" item="0"/>
        </tpls>
      </n>
      <n v="5384.26" in="0">
        <tpls c="3">
          <tpl fld="1" item="0"/>
          <tpl fld="4" item="281"/>
          <tpl fld="0" item="0"/>
        </tpls>
      </n>
      <n v="73.45" in="0">
        <tpls c="3">
          <tpl fld="1" item="0"/>
          <tpl fld="4" item="282"/>
          <tpl fld="0" item="0"/>
        </tpls>
      </n>
      <n v="175.04" in="0">
        <tpls c="3">
          <tpl fld="1" item="0"/>
          <tpl fld="4" item="283"/>
          <tpl fld="0" item="0"/>
        </tpls>
      </n>
      <n v="19" in="0">
        <tpls c="3">
          <tpl fld="1" item="0"/>
          <tpl fld="4" item="284"/>
          <tpl fld="0" item="0"/>
        </tpls>
      </n>
      <n v="221.85" in="0">
        <tpls c="3">
          <tpl fld="1" item="0"/>
          <tpl fld="4" item="285"/>
          <tpl fld="0" item="0"/>
        </tpls>
      </n>
      <n v="1084.27" in="0">
        <tpls c="3">
          <tpl fld="1" item="0"/>
          <tpl fld="4" item="286"/>
          <tpl fld="0" item="0"/>
        </tpls>
      </n>
      <n v="181.48" in="0">
        <tpls c="3">
          <tpl fld="1" item="0"/>
          <tpl fld="4" item="287"/>
          <tpl fld="0" item="0"/>
        </tpls>
      </n>
      <n v="111.18" in="0">
        <tpls c="3">
          <tpl fld="1" item="0"/>
          <tpl fld="4" item="288"/>
          <tpl fld="0" item="0"/>
        </tpls>
      </n>
      <n v="99" in="0">
        <tpls c="3">
          <tpl fld="1" item="0"/>
          <tpl fld="4" item="289"/>
          <tpl fld="0" item="0"/>
        </tpls>
      </n>
      <n v="58.9" in="0">
        <tpls c="3">
          <tpl fld="1" item="0"/>
          <tpl fld="4" item="290"/>
          <tpl fld="0" item="0"/>
        </tpls>
      </n>
      <n v="1009.42" in="0">
        <tpls c="3">
          <tpl fld="1" item="0"/>
          <tpl fld="4" item="291"/>
          <tpl fld="0" item="0"/>
        </tpls>
      </n>
      <n v="17455.61" in="0">
        <tpls c="3">
          <tpl fld="1" item="0"/>
          <tpl fld="4" item="292"/>
          <tpl fld="0" item="0"/>
        </tpls>
      </n>
      <n v="3940.2" in="0">
        <tpls c="3">
          <tpl fld="1" item="0"/>
          <tpl fld="4" item="293"/>
          <tpl fld="0" item="0"/>
        </tpls>
      </n>
      <n v="10.4" in="0">
        <tpls c="3">
          <tpl fld="1" item="0"/>
          <tpl fld="4" item="294"/>
          <tpl fld="0" item="0"/>
        </tpls>
      </n>
      <n v="8816.41" in="0">
        <tpls c="3">
          <tpl fld="1" item="0"/>
          <tpl fld="4" item="295"/>
          <tpl fld="0" item="0"/>
        </tpls>
      </n>
      <n v="584.16" in="0">
        <tpls c="3">
          <tpl fld="1" item="0"/>
          <tpl fld="4" item="296"/>
          <tpl fld="0" item="0"/>
        </tpls>
      </n>
      <n v="99.94" in="0">
        <tpls c="3">
          <tpl fld="1" item="0"/>
          <tpl fld="4" item="297"/>
          <tpl fld="0" item="0"/>
        </tpls>
      </n>
      <n v="1270.02" in="0">
        <tpls c="3">
          <tpl fld="1" item="0"/>
          <tpl fld="4" item="298"/>
          <tpl fld="0" item="0"/>
        </tpls>
      </n>
      <n v="2436.17" in="0">
        <tpls c="3">
          <tpl fld="1" item="0"/>
          <tpl fld="4" item="299"/>
          <tpl fld="0" item="0"/>
        </tpls>
      </n>
      <n v="913.46" in="0">
        <tpls c="3">
          <tpl fld="1" item="0"/>
          <tpl fld="4" item="300"/>
          <tpl fld="0" item="0"/>
        </tpls>
      </n>
      <n v="109.06" in="0">
        <tpls c="3">
          <tpl fld="1" item="0"/>
          <tpl fld="4" item="301"/>
          <tpl fld="0" item="0"/>
        </tpls>
      </n>
      <n v="7125.64" in="0">
        <tpls c="3">
          <tpl fld="1" item="0"/>
          <tpl fld="4" item="302"/>
          <tpl fld="0" item="0"/>
        </tpls>
      </n>
      <n v="4739.07" in="0">
        <tpls c="3">
          <tpl fld="1" item="0"/>
          <tpl fld="4" item="303"/>
          <tpl fld="0" item="0"/>
        </tpls>
      </n>
      <n v="3214.91" in="0">
        <tpls c="3">
          <tpl fld="1" item="0"/>
          <tpl fld="4" item="304"/>
          <tpl fld="0" item="0"/>
        </tpls>
      </n>
      <n v="497.3" in="0">
        <tpls c="3">
          <tpl fld="1" item="0"/>
          <tpl fld="4" item="305"/>
          <tpl fld="0" item="0"/>
        </tpls>
      </n>
      <n v="18773.759999999998" in="0">
        <tpls c="3">
          <tpl fld="1" item="0"/>
          <tpl fld="4" item="306"/>
          <tpl fld="0" item="0"/>
        </tpls>
      </n>
      <n v="7066.24" in="0">
        <tpls c="3">
          <tpl fld="1" item="0"/>
          <tpl fld="4" item="307"/>
          <tpl fld="0" item="0"/>
        </tpls>
      </n>
      <n v="638.16999999999996" in="0">
        <tpls c="3">
          <tpl fld="1" item="0"/>
          <tpl fld="4" item="308"/>
          <tpl fld="0" item="0"/>
        </tpls>
      </n>
      <n v="757.11" in="0">
        <tpls c="3">
          <tpl fld="1" item="0"/>
          <tpl fld="4" item="309"/>
          <tpl fld="0" item="0"/>
        </tpls>
      </n>
      <n v="1562.02" in="0">
        <tpls c="3">
          <tpl fld="1" item="0"/>
          <tpl fld="4" item="310"/>
          <tpl fld="0" item="0"/>
        </tpls>
      </n>
      <n v="85.91" in="0">
        <tpls c="3">
          <tpl fld="1" item="0"/>
          <tpl fld="4" item="311"/>
          <tpl fld="0" item="0"/>
        </tpls>
      </n>
      <n v="234.34" in="0">
        <tpls c="3">
          <tpl fld="1" item="0"/>
          <tpl fld="4" item="312"/>
          <tpl fld="0" item="0"/>
        </tpls>
      </n>
      <n v="72.599999999999994" in="0">
        <tpls c="3">
          <tpl fld="1" item="0"/>
          <tpl fld="4" item="313"/>
          <tpl fld="0" item="0"/>
        </tpls>
      </n>
      <n v="15271.46" in="0">
        <tpls c="3">
          <tpl fld="1" item="0"/>
          <tpl fld="4" item="314"/>
          <tpl fld="0" item="0"/>
        </tpls>
      </n>
      <n v="82.14" in="0">
        <tpls c="3">
          <tpl fld="1" item="0"/>
          <tpl fld="4" item="315"/>
          <tpl fld="0" item="0"/>
        </tpls>
      </n>
      <n v="90.3" in="0">
        <tpls c="3">
          <tpl fld="1" item="0"/>
          <tpl fld="4" item="316"/>
          <tpl fld="0" item="0"/>
        </tpls>
      </n>
      <n v="283.07" in="0">
        <tpls c="3">
          <tpl fld="1" item="0"/>
          <tpl fld="4" item="317"/>
          <tpl fld="0" item="0"/>
        </tpls>
      </n>
      <n v="1295.3900000000001" in="0">
        <tpls c="3">
          <tpl fld="1" item="0"/>
          <tpl fld="4" item="318"/>
          <tpl fld="0" item="0"/>
        </tpls>
      </n>
      <n v="100.43" in="0">
        <tpls c="3">
          <tpl fld="1" item="0"/>
          <tpl fld="4" item="319"/>
          <tpl fld="0" item="0"/>
        </tpls>
      </n>
      <n v="3799.92" in="0">
        <tpls c="3">
          <tpl fld="1" item="1"/>
          <tpl fld="4" item="4"/>
          <tpl fld="0" item="0"/>
        </tpls>
      </n>
      <n v="3688.56" in="0">
        <tpls c="3">
          <tpl fld="1" item="2"/>
          <tpl fld="4" item="4"/>
          <tpl fld="0" item="0"/>
        </tpls>
      </n>
      <n v="251249875.82000002" in="0">
        <tpls c="3">
          <tpl fld="3" item="1"/>
          <tpl fld="2" item="0"/>
          <tpl fld="0" item="1"/>
        </tpls>
      </n>
      <n v="1599971.65" in="0">
        <tpls c="4">
          <tpl fld="3" item="1"/>
          <tpl fld="5" item="27"/>
          <tpl fld="2" item="1"/>
          <tpl fld="0" item="1"/>
        </tpls>
      </n>
      <n v="964358.09" in="0">
        <tpls c="4">
          <tpl fld="3" item="1"/>
          <tpl fld="5" item="27"/>
          <tpl fld="2" item="2"/>
          <tpl fld="0" item="1"/>
        </tpls>
      </n>
      <n v="503524.1" in="0">
        <tpls c="4">
          <tpl fld="3" item="2"/>
          <tpl fld="5" item="27"/>
          <tpl fld="2" item="0"/>
          <tpl fld="0" item="1"/>
        </tpls>
      </n>
      <n v="378983579.81000012" in="0">
        <tpls c="3">
          <tpl fld="3" item="1"/>
          <tpl fld="2" item="3"/>
          <tpl fld="0" item="1"/>
        </tpls>
      </n>
      <n v="414328730.26999986" in="0">
        <tpls c="3">
          <tpl fld="3" item="2"/>
          <tpl fld="2" item="1"/>
          <tpl fld="0" item="1"/>
        </tpls>
      </n>
      <n v="1306345.19" in="0">
        <tpls c="4">
          <tpl fld="3" item="2"/>
          <tpl fld="5" item="27"/>
          <tpl fld="2" item="4"/>
          <tpl fld="0" item="1"/>
        </tpls>
      </n>
      <n v="334138390.53000003" in="0">
        <tpls c="3">
          <tpl fld="3" item="2"/>
          <tpl fld="2" item="3"/>
          <tpl fld="0" item="1"/>
        </tpls>
      </n>
      <n v="2605377.88" in="0">
        <tpls c="4">
          <tpl fld="3" item="2"/>
          <tpl fld="5" item="27"/>
          <tpl fld="2" item="5"/>
          <tpl fld="0" item="1"/>
        </tpls>
      </n>
      <n v="176644934.19000003" in="0">
        <tpls c="3">
          <tpl fld="3" item="2"/>
          <tpl fld="2" item="2"/>
          <tpl fld="0" item="1"/>
        </tpls>
      </n>
      <n v="1066308.06" in="0">
        <tpls c="4">
          <tpl fld="3" item="2"/>
          <tpl fld="5" item="27"/>
          <tpl fld="2" item="1"/>
          <tpl fld="0" item="1"/>
        </tpls>
      </n>
      <n v="7128600.2899999991" in="0">
        <tpls c="3">
          <tpl fld="3" item="0"/>
          <tpl fld="5" item="0"/>
          <tpl fld="0" item="1"/>
        </tpls>
      </n>
      <n v="610454455.79000032" in="0">
        <tpls c="3">
          <tpl fld="3" item="2"/>
          <tpl fld="2" item="5"/>
          <tpl fld="0" item="1"/>
        </tpls>
      </n>
      <n v="1355212.22" in="0">
        <tpls c="4">
          <tpl fld="3" item="1"/>
          <tpl fld="5" item="27"/>
          <tpl fld="2" item="3"/>
          <tpl fld="0" item="1"/>
        </tpls>
      </n>
      <n v="392546926.25000006" in="0">
        <tpls c="3">
          <tpl fld="3" item="1"/>
          <tpl fld="2" item="4"/>
          <tpl fld="0" item="1"/>
        </tpls>
      </n>
      <n v="169927237.38000003" in="0">
        <tpls c="3">
          <tpl fld="3" item="0"/>
          <tpl fld="5" item="1"/>
          <tpl fld="0" item="1"/>
        </tpls>
      </n>
      <n v="707459931.05000031" in="0">
        <tpls c="3">
          <tpl fld="3" item="1"/>
          <tpl fld="2" item="5"/>
          <tpl fld="0" item="1"/>
        </tpls>
      </n>
      <n v="15518349.68" in="0">
        <tpls c="4">
          <tpl fld="3" item="2"/>
          <tpl fld="5" item="27"/>
          <tpl fld="2" item="6"/>
          <tpl fld="0" item="1"/>
        </tpls>
      </n>
      <n v="17002066.620000001" in="0">
        <tpls c="4">
          <tpl fld="3" item="1"/>
          <tpl fld="5" item="27"/>
          <tpl fld="2" item="6"/>
          <tpl fld="0" item="1"/>
        </tpls>
      </n>
      <n v="214273069.49000019" in="0">
        <tpls c="3">
          <tpl fld="3" item="2"/>
          <tpl fld="2" item="0"/>
          <tpl fld="0" item="1"/>
        </tpls>
      </n>
      <n v="3861891547.650001" in="0">
        <tpls c="3">
          <tpl fld="3" item="1"/>
          <tpl fld="2" item="6"/>
          <tpl fld="0" item="1"/>
        </tpls>
      </n>
      <n v="809513.2" in="0">
        <tpls c="4">
          <tpl fld="3" item="2"/>
          <tpl fld="5" item="27"/>
          <tpl fld="2" item="2"/>
          <tpl fld="0" item="1"/>
        </tpls>
      </n>
      <n v="549118.39" in="0">
        <tpls c="4">
          <tpl fld="3" item="1"/>
          <tpl fld="5" item="27"/>
          <tpl fld="2" item="0"/>
          <tpl fld="0" item="1"/>
        </tpls>
      </n>
      <n v="1435298.19" in="0">
        <tpls c="4">
          <tpl fld="3" item="1"/>
          <tpl fld="5" item="27"/>
          <tpl fld="2" item="4"/>
          <tpl fld="0" item="1"/>
        </tpls>
      </n>
      <n v="3271344730.0400004" in="0">
        <tpls c="3">
          <tpl fld="3" item="2"/>
          <tpl fld="2" item="6"/>
          <tpl fld="0" item="1"/>
        </tpls>
      </n>
      <n v="2772191.46" in="0">
        <tpls c="4">
          <tpl fld="3" item="1"/>
          <tpl fld="5" item="27"/>
          <tpl fld="2" item="5"/>
          <tpl fld="0" item="1"/>
        </tpls>
      </n>
      <n v="527064661.58000004" in="0">
        <tpls c="3">
          <tpl fld="3" item="1"/>
          <tpl fld="2" item="1"/>
          <tpl fld="0" item="1"/>
        </tpls>
      </n>
      <n v="213293091.24999979" in="0">
        <tpls c="3">
          <tpl fld="3" item="1"/>
          <tpl fld="2" item="2"/>
          <tpl fld="0" item="1"/>
        </tpls>
      </n>
      <n v="1174758.3600000001" in="0">
        <tpls c="4">
          <tpl fld="3" item="2"/>
          <tpl fld="5" item="27"/>
          <tpl fld="2" item="3"/>
          <tpl fld="0" item="1"/>
        </tpls>
      </n>
      <n v="342912954.53000021" in="0">
        <tpls c="3">
          <tpl fld="3" item="2"/>
          <tpl fld="2" item="4"/>
          <tpl fld="0" item="1"/>
        </tpls>
      </n>
      <n v="12755282.409999998" in="0">
        <tpls c="3">
          <tpl fld="3" item="0"/>
          <tpl fld="5" item="2"/>
          <tpl fld="0" item="1"/>
        </tpls>
      </n>
      <n v="1204371.7" in="0">
        <tpls c="3">
          <tpl fld="3" item="0"/>
          <tpl fld="5" item="3"/>
          <tpl fld="0" item="1"/>
        </tpls>
      </n>
      <n v="14848076.74" in="0">
        <tpls c="3">
          <tpl fld="3" item="0"/>
          <tpl fld="5" item="4"/>
          <tpl fld="0" item="1"/>
        </tpls>
      </n>
      <n v="175271464.78" in="0">
        <tpls c="3">
          <tpl fld="3" item="0"/>
          <tpl fld="5" item="5"/>
          <tpl fld="0" item="1"/>
        </tpls>
      </n>
      <n v="17200013.199999999" in="0">
        <tpls c="3">
          <tpl fld="3" item="0"/>
          <tpl fld="5" item="6"/>
          <tpl fld="0" item="1"/>
        </tpls>
      </n>
      <n v="84708957.219999999" in="0">
        <tpls c="3">
          <tpl fld="3" item="0"/>
          <tpl fld="5" item="7"/>
          <tpl fld="0" item="1"/>
        </tpls>
      </n>
      <n v="61044771.960000001" in="0">
        <tpls c="3">
          <tpl fld="3" item="0"/>
          <tpl fld="5" item="8"/>
          <tpl fld="0" item="1"/>
        </tpls>
      </n>
      <n v="114500656.88000001" in="0">
        <tpls c="3">
          <tpl fld="3" item="0"/>
          <tpl fld="5" item="9"/>
          <tpl fld="0" item="1"/>
        </tpls>
      </n>
      <n v="59419193.610000007" in="0">
        <tpls c="3">
          <tpl fld="3" item="0"/>
          <tpl fld="5" item="10"/>
          <tpl fld="0" item="1"/>
        </tpls>
      </n>
      <n v="178323435.05000001" in="0">
        <tpls c="3">
          <tpl fld="3" item="0"/>
          <tpl fld="5" item="11"/>
          <tpl fld="0" item="1"/>
        </tpls>
      </n>
      <n v="18695945.030000001" in="0">
        <tpls c="3">
          <tpl fld="3" item="0"/>
          <tpl fld="5" item="12"/>
          <tpl fld="0" item="1"/>
        </tpls>
      </n>
      <n v="8875674.1500000004" in="0">
        <tpls c="3">
          <tpl fld="3" item="0"/>
          <tpl fld="5" item="13"/>
          <tpl fld="0" item="1"/>
        </tpls>
      </n>
      <n v="196856949.81999999" in="0">
        <tpls c="3">
          <tpl fld="3" item="0"/>
          <tpl fld="5" item="14"/>
          <tpl fld="0" item="1"/>
        </tpls>
      </n>
      <n v="263267785.15999997" in="0">
        <tpls c="3">
          <tpl fld="3" item="0"/>
          <tpl fld="5" item="15"/>
          <tpl fld="0" item="1"/>
        </tpls>
      </n>
      <n v="5445589.4100000001" in="0">
        <tpls c="3">
          <tpl fld="3" item="0"/>
          <tpl fld="5" item="16"/>
          <tpl fld="0" item="1"/>
        </tpls>
      </n>
      <n v="94177553.839999989" in="0">
        <tpls c="3">
          <tpl fld="3" item="0"/>
          <tpl fld="5" item="17"/>
          <tpl fld="0" item="1"/>
        </tpls>
      </n>
      <n v="4340759.05" in="0">
        <tpls c="3">
          <tpl fld="3" item="0"/>
          <tpl fld="5" item="18"/>
          <tpl fld="0" item="1"/>
        </tpls>
      </n>
      <n v="1438822.14" in="0">
        <tpls c="3">
          <tpl fld="3" item="0"/>
          <tpl fld="5" item="19"/>
          <tpl fld="0" item="1"/>
        </tpls>
      </n>
      <n v="4074606.83" in="0">
        <tpls c="3">
          <tpl fld="3" item="0"/>
          <tpl fld="5" item="20"/>
          <tpl fld="0" item="1"/>
        </tpls>
      </n>
      <n v="23641186.43" in="0">
        <tpls c="3">
          <tpl fld="3" item="0"/>
          <tpl fld="5" item="21"/>
          <tpl fld="0" item="1"/>
        </tpls>
      </n>
      <n v="3563584.5999999996" in="0">
        <tpls c="3">
          <tpl fld="3" item="0"/>
          <tpl fld="5" item="22"/>
          <tpl fld="0" item="1"/>
        </tpls>
      </n>
      <n v="15878282.399999999" in="0">
        <tpls c="3">
          <tpl fld="3" item="0"/>
          <tpl fld="5" item="23"/>
          <tpl fld="0" item="1"/>
        </tpls>
      </n>
      <n v="2785448.8200000003" in="0">
        <tpls c="3">
          <tpl fld="3" item="0"/>
          <tpl fld="5" item="24"/>
          <tpl fld="0" item="1"/>
        </tpls>
      </n>
      <n v="887831.98" in="0">
        <tpls c="3">
          <tpl fld="3" item="0"/>
          <tpl fld="5" item="25"/>
          <tpl fld="0" item="1"/>
        </tpls>
      </n>
      <n v="35254329.700000003" in="0">
        <tpls c="3">
          <tpl fld="3" item="0"/>
          <tpl fld="5" item="26"/>
          <tpl fld="0" item="1"/>
        </tpls>
      </n>
      <n v="63222315.649999999" in="0">
        <tpls c="3">
          <tpl fld="3" item="0"/>
          <tpl fld="5" item="27"/>
          <tpl fld="0" item="1"/>
        </tpls>
      </n>
      <n v="4116731.2600000007" in="0">
        <tpls c="3">
          <tpl fld="3" item="0"/>
          <tpl fld="5" item="28"/>
          <tpl fld="0" item="1"/>
        </tpls>
      </n>
      <n v="303850288.22000003" in="0">
        <tpls c="3">
          <tpl fld="3" item="0"/>
          <tpl fld="5" item="29"/>
          <tpl fld="0" item="1"/>
        </tpls>
      </n>
      <n v="544342989.69000006" in="0">
        <tpls c="3">
          <tpl fld="3" item="0"/>
          <tpl fld="5" item="30"/>
          <tpl fld="0" item="1"/>
        </tpls>
      </n>
      <n v="162908149.81999996" in="0">
        <tpls c="3">
          <tpl fld="3" item="0"/>
          <tpl fld="5" item="31"/>
          <tpl fld="0" item="1"/>
        </tpls>
      </n>
      <n v="2868030.94" in="0">
        <tpls c="3">
          <tpl fld="3" item="0"/>
          <tpl fld="5" item="32"/>
          <tpl fld="0" item="1"/>
        </tpls>
      </n>
      <n v="1323174.6300000004" in="0">
        <tpls c="3">
          <tpl fld="3" item="0"/>
          <tpl fld="5" item="33"/>
          <tpl fld="0" item="1"/>
        </tpls>
      </n>
      <n v="3482052.66" in="0">
        <tpls c="3">
          <tpl fld="3" item="0"/>
          <tpl fld="5" item="34"/>
          <tpl fld="0" item="1"/>
        </tpls>
      </n>
      <n v="68726945.489999995" in="0">
        <tpls c="3">
          <tpl fld="3" item="0"/>
          <tpl fld="5" item="35"/>
          <tpl fld="0" item="1"/>
        </tpls>
      </n>
      <n v="11990801.85" in="0">
        <tpls c="3">
          <tpl fld="3" item="0"/>
          <tpl fld="5" item="36"/>
          <tpl fld="0" item="1"/>
        </tpls>
      </n>
      <n v="10506488.370000001" in="0">
        <tpls c="3">
          <tpl fld="3" item="0"/>
          <tpl fld="5" item="37"/>
          <tpl fld="0" item="1"/>
        </tpls>
      </n>
      <n v="2299634.98" in="0">
        <tpls c="3">
          <tpl fld="3" item="0"/>
          <tpl fld="5" item="38"/>
          <tpl fld="0" item="1"/>
        </tpls>
      </n>
      <n v="20026237.959999997" in="0">
        <tpls c="3">
          <tpl fld="3" item="0"/>
          <tpl fld="5" item="39"/>
          <tpl fld="0" item="1"/>
        </tpls>
      </n>
      <n v="65367047.900000006" in="0">
        <tpls c="3">
          <tpl fld="3" item="0"/>
          <tpl fld="5" item="40"/>
          <tpl fld="0" item="1"/>
        </tpls>
      </n>
      <n v="3176722.71" in="0">
        <tpls c="3">
          <tpl fld="3" item="0"/>
          <tpl fld="5" item="41"/>
          <tpl fld="0" item="1"/>
        </tpls>
      </n>
      <n v="4568908.24" in="0">
        <tpls c="3">
          <tpl fld="3" item="0"/>
          <tpl fld="5" item="42"/>
          <tpl fld="0" item="1"/>
        </tpls>
      </n>
      <n v="387499917.75" in="0">
        <tpls c="3">
          <tpl fld="3" item="0"/>
          <tpl fld="5" item="43"/>
          <tpl fld="0" item="1"/>
        </tpls>
      </n>
      <n v="6066751.1799999997" in="0">
        <tpls c="3">
          <tpl fld="3" item="0"/>
          <tpl fld="5" item="44"/>
          <tpl fld="0" item="1"/>
        </tpls>
      </n>
      <n v="2728348.45" in="0">
        <tpls c="3">
          <tpl fld="3" item="0"/>
          <tpl fld="5" item="45"/>
          <tpl fld="0" item="1"/>
        </tpls>
      </n>
      <n v="491292.37000000005" in="0">
        <tpls c="3">
          <tpl fld="3" item="0"/>
          <tpl fld="5" item="46"/>
          <tpl fld="0" item="1"/>
        </tpls>
      </n>
      <n v="417698168.6400001" in="0">
        <tpls c="3">
          <tpl fld="3" item="0"/>
          <tpl fld="5" item="47"/>
          <tpl fld="0" item="1"/>
        </tpls>
      </n>
      <n v="5360448.43" in="0">
        <tpls c="3">
          <tpl fld="3" item="0"/>
          <tpl fld="5" item="48"/>
          <tpl fld="0" item="1"/>
        </tpls>
      </n>
      <n v="5940424.5899999999" in="0">
        <tpls c="3">
          <tpl fld="3" item="0"/>
          <tpl fld="5" item="49"/>
          <tpl fld="0" item="1"/>
        </tpls>
      </n>
      <n v="30214005.32" in="0">
        <tpls c="3">
          <tpl fld="3" item="0"/>
          <tpl fld="5" item="50"/>
          <tpl fld="0" item="1"/>
        </tpls>
      </n>
      <n v="64618825.100000001" in="0">
        <tpls c="3">
          <tpl fld="3" item="0"/>
          <tpl fld="5" item="51"/>
          <tpl fld="0" item="1"/>
        </tpls>
      </n>
      <n v="45351849.090000004" in="0">
        <tpls c="3">
          <tpl fld="3" item="0"/>
          <tpl fld="5" item="52"/>
          <tpl fld="0" item="1"/>
        </tpls>
      </n>
      <n v="32918358.400000002" in="0">
        <tpls c="3">
          <tpl fld="3" item="0"/>
          <tpl fld="5" item="53"/>
          <tpl fld="0" item="1"/>
        </tpls>
      </n>
      <n v="57701226.929999992" in="0">
        <tpls c="3">
          <tpl fld="3" item="0"/>
          <tpl fld="5" item="54"/>
          <tpl fld="0" item="1"/>
        </tpls>
      </n>
      <n v="121588122.64999999" in="0">
        <tpls c="3">
          <tpl fld="3" item="0"/>
          <tpl fld="5" item="55"/>
          <tpl fld="0" item="1"/>
        </tpls>
      </n>
      <n v="19737377.809999999" in="0">
        <tpls c="3">
          <tpl fld="3" item="0"/>
          <tpl fld="5" item="56"/>
          <tpl fld="0" item="1"/>
        </tpls>
      </n>
      <n v="1138288131.0699999" in="0">
        <tpls c="3">
          <tpl fld="3" item="0"/>
          <tpl fld="5" item="57"/>
          <tpl fld="0" item="1"/>
        </tpls>
      </n>
      <n v="15467075.379999999" in="0">
        <tpls c="3">
          <tpl fld="3" item="0"/>
          <tpl fld="5" item="58"/>
          <tpl fld="0" item="1"/>
        </tpls>
      </n>
      <n v="5344612.370000001" in="0">
        <tpls c="3">
          <tpl fld="3" item="0"/>
          <tpl fld="5" item="59"/>
          <tpl fld="0" item="1"/>
        </tpls>
      </n>
      <n v="10031582.48" in="0">
        <tpls c="3">
          <tpl fld="3" item="0"/>
          <tpl fld="5" item="60"/>
          <tpl fld="0" item="1"/>
        </tpls>
      </n>
      <n v="1195683.82" in="0">
        <tpls c="3">
          <tpl fld="3" item="0"/>
          <tpl fld="5" item="61"/>
          <tpl fld="0" item="1"/>
        </tpls>
      </n>
      <n v="15602774.02" in="0">
        <tpls c="3">
          <tpl fld="3" item="0"/>
          <tpl fld="5" item="62"/>
          <tpl fld="0" item="1"/>
        </tpls>
      </n>
      <n v="5496218.9900000002" in="0">
        <tpls c="3">
          <tpl fld="3" item="0"/>
          <tpl fld="5" item="63"/>
          <tpl fld="0" item="1"/>
        </tpls>
      </n>
      <n v="25050911.369999997" in="0">
        <tpls c="3">
          <tpl fld="3" item="0"/>
          <tpl fld="5" item="64"/>
          <tpl fld="0" item="1"/>
        </tpls>
      </n>
      <n v="17775637.890000001" in="0">
        <tpls c="3">
          <tpl fld="3" item="0"/>
          <tpl fld="5" item="65"/>
          <tpl fld="0" item="1"/>
        </tpls>
      </n>
      <n v="7254907.0300000003" in="0">
        <tpls c="3">
          <tpl fld="3" item="0"/>
          <tpl fld="5" item="66"/>
          <tpl fld="0" item="1"/>
        </tpls>
      </n>
      <n v="2749095.73" in="0">
        <tpls c="3">
          <tpl fld="3" item="0"/>
          <tpl fld="5" item="67"/>
          <tpl fld="0" item="1"/>
        </tpls>
      </n>
      <n v="26637786.490000002" in="0">
        <tpls c="3">
          <tpl fld="3" item="0"/>
          <tpl fld="5" item="68"/>
          <tpl fld="0" item="1"/>
        </tpls>
      </n>
      <n v="6698956.3299999991" in="0">
        <tpls c="3">
          <tpl fld="3" item="0"/>
          <tpl fld="5" item="69"/>
          <tpl fld="0" item="1"/>
        </tpls>
      </n>
      <n v="76181341.959999993" in="0">
        <tpls c="3">
          <tpl fld="3" item="0"/>
          <tpl fld="5" item="70"/>
          <tpl fld="0" item="1"/>
        </tpls>
      </n>
      <n v="97933630.970000014" in="0">
        <tpls c="3">
          <tpl fld="3" item="0"/>
          <tpl fld="5" item="71"/>
          <tpl fld="0" item="1"/>
        </tpls>
      </n>
      <n v="4627838.9799999986" in="0">
        <tpls c="3">
          <tpl fld="3" item="0"/>
          <tpl fld="5" item="72"/>
          <tpl fld="0" item="1"/>
        </tpls>
      </n>
      <n v="116824334.66000001" in="0">
        <tpls c="3">
          <tpl fld="3" item="0"/>
          <tpl fld="5" item="73"/>
          <tpl fld="0" item="1"/>
        </tpls>
      </n>
      <n v="46076353.479999997" in="0">
        <tpls c="3">
          <tpl fld="3" item="0"/>
          <tpl fld="5" item="74"/>
          <tpl fld="0" item="1"/>
        </tpls>
      </n>
      <n v="1212485.5" in="0">
        <tpls c="3">
          <tpl fld="3" item="0"/>
          <tpl fld="5" item="75"/>
          <tpl fld="0" item="1"/>
        </tpls>
      </n>
      <n v="19428795.020000003" in="0">
        <tpls c="3">
          <tpl fld="3" item="0"/>
          <tpl fld="5" item="76"/>
          <tpl fld="0" item="1"/>
        </tpls>
      </n>
      <n v="2032419.16" in="0">
        <tpls c="3">
          <tpl fld="3" item="0"/>
          <tpl fld="5" item="77"/>
          <tpl fld="0" item="1"/>
        </tpls>
      </n>
      <n v="16703266.870000001" in="0">
        <tpls c="3">
          <tpl fld="3" item="0"/>
          <tpl fld="5" item="78"/>
          <tpl fld="0" item="1"/>
        </tpls>
      </n>
      <n v="24232811.810000002" in="0">
        <tpls c="3">
          <tpl fld="3" item="0"/>
          <tpl fld="5" item="79"/>
          <tpl fld="0" item="1"/>
        </tpls>
      </n>
      <n v="852178.55999999994" in="0">
        <tpls c="3">
          <tpl fld="3" item="0"/>
          <tpl fld="5" item="80"/>
          <tpl fld="0" item="1"/>
        </tpls>
      </n>
      <n v="3328875.8699999996" in="0">
        <tpls c="3">
          <tpl fld="3" item="0"/>
          <tpl fld="5" item="81"/>
          <tpl fld="0" item="1"/>
        </tpls>
      </n>
      <n v="74569120.870000005" in="0">
        <tpls c="3">
          <tpl fld="3" item="0"/>
          <tpl fld="5" item="82"/>
          <tpl fld="0" item="1"/>
        </tpls>
      </n>
      <n v="13930725.860000003" in="0">
        <tpls c="3">
          <tpl fld="3" item="0"/>
          <tpl fld="5" item="83"/>
          <tpl fld="0" item="1"/>
        </tpls>
      </n>
      <n v="518075070.67000008" in="0">
        <tpls c="3">
          <tpl fld="3" item="0"/>
          <tpl fld="5" item="84"/>
          <tpl fld="0" item="1"/>
        </tpls>
      </n>
      <n v="8385257.620000001" in="0">
        <tpls c="3">
          <tpl fld="3" item="0"/>
          <tpl fld="5" item="85"/>
          <tpl fld="0" item="1"/>
        </tpls>
      </n>
      <n v="23630700.52" in="0">
        <tpls c="3">
          <tpl fld="3" item="0"/>
          <tpl fld="5" item="86"/>
          <tpl fld="0" item="1"/>
        </tpls>
      </n>
      <n v="13498705.609999999" in="0">
        <tpls c="3">
          <tpl fld="3" item="0"/>
          <tpl fld="5" item="87"/>
          <tpl fld="0" item="1"/>
        </tpls>
      </n>
      <n v="4330594.83" in="0">
        <tpls c="3">
          <tpl fld="3" item="0"/>
          <tpl fld="5" item="88"/>
          <tpl fld="0" item="1"/>
        </tpls>
      </n>
      <n v="1316131.21" in="0">
        <tpls c="3">
          <tpl fld="3" item="0"/>
          <tpl fld="5" item="89"/>
          <tpl fld="0" item="1"/>
        </tpls>
      </n>
      <n v="12175925.249999998" in="0">
        <tpls c="3">
          <tpl fld="3" item="0"/>
          <tpl fld="5" item="90"/>
          <tpl fld="0" item="1"/>
        </tpls>
      </n>
      <n v="42997664.799999997" in="0">
        <tpls c="3">
          <tpl fld="3" item="0"/>
          <tpl fld="5" item="91"/>
          <tpl fld="0" item="1"/>
        </tpls>
      </n>
      <n v="12094189.530000001" in="0">
        <tpls c="3">
          <tpl fld="3" item="0"/>
          <tpl fld="5" item="92"/>
          <tpl fld="0" item="1"/>
        </tpls>
      </n>
      <n v="108541258.30000001" in="0">
        <tpls c="3">
          <tpl fld="3" item="0"/>
          <tpl fld="5" item="93"/>
          <tpl fld="0" item="1"/>
        </tpls>
      </n>
      <n v="4563626.93" in="0">
        <tpls c="3">
          <tpl fld="3" item="0"/>
          <tpl fld="5" item="94"/>
          <tpl fld="0" item="1"/>
        </tpls>
      </n>
      <n v="21198634.929999996" in="0">
        <tpls c="3">
          <tpl fld="3" item="0"/>
          <tpl fld="5" item="95"/>
          <tpl fld="0" item="1"/>
        </tpls>
      </n>
      <n v="54408664.190000005" in="0">
        <tpls c="3">
          <tpl fld="3" item="0"/>
          <tpl fld="5" item="96"/>
          <tpl fld="0" item="1"/>
        </tpls>
      </n>
      <n v="6746891.8900000006" in="0">
        <tpls c="3">
          <tpl fld="3" item="0"/>
          <tpl fld="5" item="97"/>
          <tpl fld="0" item="1"/>
        </tpls>
      </n>
      <n v="313136066.79000002" in="0">
        <tpls c="3">
          <tpl fld="3" item="0"/>
          <tpl fld="5" item="98"/>
          <tpl fld="0" item="1"/>
        </tpls>
      </n>
      <n v="5723676.5899999999" in="0">
        <tpls c="3">
          <tpl fld="3" item="0"/>
          <tpl fld="5" item="99"/>
          <tpl fld="0" item="1"/>
        </tpls>
      </n>
      <n v="5021982.04" in="0">
        <tpls c="3">
          <tpl fld="3" item="0"/>
          <tpl fld="5" item="100"/>
          <tpl fld="0" item="1"/>
        </tpls>
      </n>
      <n v="23879950.400000006" in="0">
        <tpls c="3">
          <tpl fld="3" item="0"/>
          <tpl fld="5" item="101"/>
          <tpl fld="0" item="1"/>
        </tpls>
      </n>
      <n v="3214073.19" in="0">
        <tpls c="3">
          <tpl fld="3" item="0"/>
          <tpl fld="5" item="102"/>
          <tpl fld="0" item="1"/>
        </tpls>
      </n>
      <n v="14997312.249999996" in="0">
        <tpls c="3">
          <tpl fld="3" item="0"/>
          <tpl fld="5" item="103"/>
          <tpl fld="0" item="1"/>
        </tpls>
      </n>
      <n v="35444384.229999997" in="0">
        <tpls c="3">
          <tpl fld="3" item="0"/>
          <tpl fld="5" item="104"/>
          <tpl fld="0" item="1"/>
        </tpls>
      </n>
      <n v="2899370.28" in="0">
        <tpls c="3">
          <tpl fld="3" item="0"/>
          <tpl fld="5" item="105"/>
          <tpl fld="0" item="1"/>
        </tpls>
      </n>
      <n v="44624148.340000004" in="0">
        <tpls c="3">
          <tpl fld="3" item="0"/>
          <tpl fld="5" item="106"/>
          <tpl fld="0" item="1"/>
        </tpls>
      </n>
      <n v="4148394.52" in="0">
        <tpls c="3">
          <tpl fld="3" item="0"/>
          <tpl fld="5" item="107"/>
          <tpl fld="0" item="1"/>
        </tpls>
      </n>
      <n v="5787288.0599999996" in="0">
        <tpls c="3">
          <tpl fld="3" item="0"/>
          <tpl fld="5" item="108"/>
          <tpl fld="0" item="1"/>
        </tpls>
      </n>
      <n v="13690608.189999999" in="0">
        <tpls c="3">
          <tpl fld="3" item="0"/>
          <tpl fld="5" item="109"/>
          <tpl fld="0" item="1"/>
        </tpls>
      </n>
      <n v="1640722.2499999998" in="0">
        <tpls c="3">
          <tpl fld="3" item="0"/>
          <tpl fld="5" item="110"/>
          <tpl fld="0" item="1"/>
        </tpls>
      </n>
      <n v="27018529.580000006" in="0">
        <tpls c="3">
          <tpl fld="3" item="0"/>
          <tpl fld="5" item="111"/>
          <tpl fld="0" item="1"/>
        </tpls>
      </n>
      <n v="401828042.38999999" in="0">
        <tpls c="3">
          <tpl fld="3" item="0"/>
          <tpl fld="5" item="112"/>
          <tpl fld="0" item="1"/>
        </tpls>
      </n>
      <n v="516916.37" in="0">
        <tpls c="3">
          <tpl fld="3" item="0"/>
          <tpl fld="5" item="113"/>
          <tpl fld="0" item="1"/>
        </tpls>
      </n>
      <n v="1476107.51" in="0">
        <tpls c="3">
          <tpl fld="3" item="0"/>
          <tpl fld="5" item="114"/>
          <tpl fld="0" item="1"/>
        </tpls>
      </n>
      <n v="17404202.809999995" in="0">
        <tpls c="3">
          <tpl fld="3" item="0"/>
          <tpl fld="5" item="115"/>
          <tpl fld="0" item="1"/>
        </tpls>
      </n>
      <n v="13839031.460000001" in="0">
        <tpls c="3">
          <tpl fld="3" item="0"/>
          <tpl fld="5" item="116"/>
          <tpl fld="0" item="1"/>
        </tpls>
      </n>
      <n v="66405675.319999993" in="0">
        <tpls c="3">
          <tpl fld="3" item="0"/>
          <tpl fld="5" item="117"/>
          <tpl fld="0" item="1"/>
        </tpls>
      </n>
      <n v="79415721.950000018" in="0">
        <tpls c="3">
          <tpl fld="3" item="0"/>
          <tpl fld="5" item="118"/>
          <tpl fld="0" item="1"/>
        </tpls>
      </n>
      <n v="38563760.619999997" in="0">
        <tpls c="3">
          <tpl fld="3" item="0"/>
          <tpl fld="5" item="119"/>
          <tpl fld="0" item="1"/>
        </tpls>
      </n>
      <n v="232773735.97" in="0">
        <tpls c="3">
          <tpl fld="3" item="0"/>
          <tpl fld="5" item="120"/>
          <tpl fld="0" item="1"/>
        </tpls>
      </n>
      <n v="287849868.94" in="0">
        <tpls c="3">
          <tpl fld="3" item="0"/>
          <tpl fld="5" item="121"/>
          <tpl fld="0" item="1"/>
        </tpls>
      </n>
      <n v="20110566.229999997" in="0">
        <tpls c="3">
          <tpl fld="3" item="0"/>
          <tpl fld="5" item="122"/>
          <tpl fld="0" item="1"/>
        </tpls>
      </n>
      <n v="993230.81" in="0">
        <tpls c="3">
          <tpl fld="3" item="0"/>
          <tpl fld="5" item="123"/>
          <tpl fld="0" item="1"/>
        </tpls>
      </n>
      <n v="34003074.539999999" in="0">
        <tpls c="3">
          <tpl fld="3" item="0"/>
          <tpl fld="5" item="124"/>
          <tpl fld="0" item="1"/>
        </tpls>
      </n>
      <n v="415118678.71999997" in="0">
        <tpls c="3">
          <tpl fld="3" item="0"/>
          <tpl fld="5" item="125"/>
          <tpl fld="0" item="1"/>
        </tpls>
      </n>
      <n v="2979284.04" in="0">
        <tpls c="3">
          <tpl fld="3" item="0"/>
          <tpl fld="5" item="126"/>
          <tpl fld="0" item="1"/>
        </tpls>
      </n>
      <n v="5583686.540000001" in="0">
        <tpls c="3">
          <tpl fld="3" item="0"/>
          <tpl fld="5" item="127"/>
          <tpl fld="0" item="1"/>
        </tpls>
      </n>
      <n v="9508734.3000000007" in="0">
        <tpls c="3">
          <tpl fld="3" item="0"/>
          <tpl fld="5" item="128"/>
          <tpl fld="0" item="1"/>
        </tpls>
      </n>
      <n v="88410445.909999982" in="0">
        <tpls c="3">
          <tpl fld="3" item="0"/>
          <tpl fld="5" item="129"/>
          <tpl fld="0" item="1"/>
        </tpls>
      </n>
      <n v="3717869.2099999995" in="0">
        <tpls c="3">
          <tpl fld="3" item="0"/>
          <tpl fld="5" item="130"/>
          <tpl fld="0" item="1"/>
        </tpls>
      </n>
      <n v="967322.37" in="0">
        <tpls c="3">
          <tpl fld="3" item="0"/>
          <tpl fld="5" item="131"/>
          <tpl fld="0" item="1"/>
        </tpls>
      </n>
      <n v="11624409.760000002" in="0">
        <tpls c="3">
          <tpl fld="3" item="0"/>
          <tpl fld="5" item="132"/>
          <tpl fld="0" item="1"/>
        </tpls>
      </n>
      <n v="259991427.84" in="0">
        <tpls c="3">
          <tpl fld="3" item="0"/>
          <tpl fld="5" item="133"/>
          <tpl fld="0" item="1"/>
        </tpls>
      </n>
      <n v="3469825.3200000003" in="0">
        <tpls c="3">
          <tpl fld="3" item="0"/>
          <tpl fld="5" item="134"/>
          <tpl fld="0" item="1"/>
        </tpls>
      </n>
      <n v="13903297.410000002" in="0">
        <tpls c="3">
          <tpl fld="3" item="0"/>
          <tpl fld="5" item="135"/>
          <tpl fld="0" item="1"/>
        </tpls>
      </n>
      <n v="357717914.56" in="0">
        <tpls c="3">
          <tpl fld="3" item="0"/>
          <tpl fld="5" item="136"/>
          <tpl fld="0" item="1"/>
        </tpls>
      </n>
      <n v="425765155.65999991" in="0">
        <tpls c="3">
          <tpl fld="3" item="0"/>
          <tpl fld="5" item="137"/>
          <tpl fld="0" item="1"/>
        </tpls>
      </n>
      <n v="13931425.099999998" in="0">
        <tpls c="3">
          <tpl fld="3" item="0"/>
          <tpl fld="5" item="138"/>
          <tpl fld="0" item="1"/>
        </tpls>
      </n>
      <n v="9890528.790000001" in="0">
        <tpls c="3">
          <tpl fld="3" item="0"/>
          <tpl fld="5" item="139"/>
          <tpl fld="0" item="1"/>
        </tpls>
      </n>
      <n v="5145962.9399999995" in="0">
        <tpls c="3">
          <tpl fld="3" item="0"/>
          <tpl fld="5" item="140"/>
          <tpl fld="0" item="1"/>
        </tpls>
      </n>
      <n v="3074511.88" in="0">
        <tpls c="3">
          <tpl fld="3" item="0"/>
          <tpl fld="5" item="141"/>
          <tpl fld="0" item="1"/>
        </tpls>
      </n>
      <n v="61695493.130000003" in="0">
        <tpls c="3">
          <tpl fld="3" item="0"/>
          <tpl fld="5" item="142"/>
          <tpl fld="0" item="1"/>
        </tpls>
      </n>
      <n v="1181363.5900000003" in="0">
        <tpls c="3">
          <tpl fld="3" item="0"/>
          <tpl fld="5" item="143"/>
          <tpl fld="0" item="1"/>
        </tpls>
      </n>
      <n v="84524973.069999993" in="0">
        <tpls c="3">
          <tpl fld="3" item="0"/>
          <tpl fld="5" item="144"/>
          <tpl fld="0" item="1"/>
        </tpls>
      </n>
      <n v="26289640.07" in="0">
        <tpls c="3">
          <tpl fld="3" item="0"/>
          <tpl fld="5" item="145"/>
          <tpl fld="0" item="1"/>
        </tpls>
      </n>
      <n v="69310019.430000007" in="0">
        <tpls c="3">
          <tpl fld="3" item="0"/>
          <tpl fld="5" item="146"/>
          <tpl fld="0" item="1"/>
        </tpls>
      </n>
      <n v="39006793.550000004" in="0">
        <tpls c="3">
          <tpl fld="3" item="0"/>
          <tpl fld="5" item="147"/>
          <tpl fld="0" item="1"/>
        </tpls>
      </n>
      <n v="41305626.119999997" in="0">
        <tpls c="3">
          <tpl fld="3" item="0"/>
          <tpl fld="5" item="148"/>
          <tpl fld="0" item="1"/>
        </tpls>
      </n>
      <n v="63903976.409999996" in="0">
        <tpls c="3">
          <tpl fld="3" item="0"/>
          <tpl fld="5" item="149"/>
          <tpl fld="0" item="1"/>
        </tpls>
      </n>
      <n v="10209444.43" in="0">
        <tpls c="3">
          <tpl fld="3" item="0"/>
          <tpl fld="5" item="150"/>
          <tpl fld="0" item="1"/>
        </tpls>
      </n>
      <n v="11288262.24" in="0">
        <tpls c="3">
          <tpl fld="3" item="0"/>
          <tpl fld="5" item="151"/>
          <tpl fld="0" item="1"/>
        </tpls>
      </n>
      <n v="9265374.8499999996" in="0">
        <tpls c="3">
          <tpl fld="3" item="0"/>
          <tpl fld="5" item="152"/>
          <tpl fld="0" item="1"/>
        </tpls>
      </n>
      <n v="3338341.51" in="0">
        <tpls c="3">
          <tpl fld="3" item="0"/>
          <tpl fld="5" item="153"/>
          <tpl fld="0" item="1"/>
        </tpls>
      </n>
      <n v="26844480.260000002" in="0">
        <tpls c="3">
          <tpl fld="3" item="0"/>
          <tpl fld="5" item="154"/>
          <tpl fld="0" item="1"/>
        </tpls>
      </n>
      <n v="19971296.59" in="0">
        <tpls c="3">
          <tpl fld="3" item="0"/>
          <tpl fld="5" item="155"/>
          <tpl fld="0" item="1"/>
        </tpls>
      </n>
      <n v="22228600.170000002" in="0">
        <tpls c="3">
          <tpl fld="3" item="0"/>
          <tpl fld="5" item="156"/>
          <tpl fld="0" item="1"/>
        </tpls>
      </n>
      <n v="155731016.76999998" in="0">
        <tpls c="3">
          <tpl fld="3" item="0"/>
          <tpl fld="5" item="157"/>
          <tpl fld="0" item="1"/>
        </tpls>
      </n>
      <n v="43127579.990000002" in="0">
        <tpls c="3">
          <tpl fld="3" item="0"/>
          <tpl fld="5" item="158"/>
          <tpl fld="0" item="1"/>
        </tpls>
      </n>
      <n v="7512718.9299999997" in="0">
        <tpls c="3">
          <tpl fld="3" item="0"/>
          <tpl fld="5" item="159"/>
          <tpl fld="0" item="1"/>
        </tpls>
      </n>
      <n v="3792776.4100000006" in="0">
        <tpls c="3">
          <tpl fld="3" item="0"/>
          <tpl fld="5" item="160"/>
          <tpl fld="0" item="1"/>
        </tpls>
      </n>
      <n v="10716736.65" in="0">
        <tpls c="3">
          <tpl fld="3" item="0"/>
          <tpl fld="5" item="161"/>
          <tpl fld="0" item="1"/>
        </tpls>
      </n>
      <n v="62439396.079999998" in="0">
        <tpls c="3">
          <tpl fld="3" item="0"/>
          <tpl fld="5" item="162"/>
          <tpl fld="0" item="1"/>
        </tpls>
      </n>
      <n v="23545095.159999996" in="0">
        <tpls c="3">
          <tpl fld="3" item="0"/>
          <tpl fld="5" item="163"/>
          <tpl fld="0" item="1"/>
        </tpls>
      </n>
      <n v="6723834.2799999993" in="0">
        <tpls c="3">
          <tpl fld="3" item="0"/>
          <tpl fld="5" item="164"/>
          <tpl fld="0" item="1"/>
        </tpls>
      </n>
      <n v="45944382.679999992" in="0">
        <tpls c="3">
          <tpl fld="3" item="0"/>
          <tpl fld="5" item="165"/>
          <tpl fld="0" item="1"/>
        </tpls>
      </n>
      <n v="135760692.01999998" in="0">
        <tpls c="3">
          <tpl fld="3" item="0"/>
          <tpl fld="5" item="166"/>
          <tpl fld="0" item="1"/>
        </tpls>
      </n>
      <n v="7626814.1999999993" in="0">
        <tpls c="3">
          <tpl fld="3" item="0"/>
          <tpl fld="5" item="167"/>
          <tpl fld="0" item="1"/>
        </tpls>
      </n>
      <n v="5142927.7300000004" in="0">
        <tpls c="3">
          <tpl fld="3" item="0"/>
          <tpl fld="5" item="168"/>
          <tpl fld="0" item="1"/>
        </tpls>
      </n>
      <n v="16802970.490000002" in="0">
        <tpls c="3">
          <tpl fld="3" item="0"/>
          <tpl fld="5" item="169"/>
          <tpl fld="0" item="1"/>
        </tpls>
      </n>
      <n v="561197798.28999996" in="0">
        <tpls c="3">
          <tpl fld="3" item="0"/>
          <tpl fld="5" item="170"/>
          <tpl fld="0" item="1"/>
        </tpls>
      </n>
      <n v="1868177.8299999998" in="0">
        <tpls c="3">
          <tpl fld="3" item="0"/>
          <tpl fld="5" item="171"/>
          <tpl fld="0" item="1"/>
        </tpls>
      </n>
      <n v="9678721.2499999981" in="0">
        <tpls c="3">
          <tpl fld="3" item="0"/>
          <tpl fld="5" item="172"/>
          <tpl fld="0" item="1"/>
        </tpls>
      </n>
      <n v="5803244.5900000008" in="0">
        <tpls c="3">
          <tpl fld="3" item="0"/>
          <tpl fld="5" item="173"/>
          <tpl fld="0" item="1"/>
        </tpls>
      </n>
      <n v="2926075.65" in="0">
        <tpls c="3">
          <tpl fld="3" item="0"/>
          <tpl fld="5" item="174"/>
          <tpl fld="0" item="1"/>
        </tpls>
      </n>
      <n v="7826360.9100000001" in="0">
        <tpls c="3">
          <tpl fld="3" item="0"/>
          <tpl fld="5" item="175"/>
          <tpl fld="0" item="1"/>
        </tpls>
      </n>
      <n v="7933453.1600000001" in="0">
        <tpls c="3">
          <tpl fld="3" item="0"/>
          <tpl fld="5" item="176"/>
          <tpl fld="0" item="1"/>
        </tpls>
      </n>
      <n v="364645625.55000007" in="0">
        <tpls c="3">
          <tpl fld="3" item="0"/>
          <tpl fld="5" item="177"/>
          <tpl fld="0" item="1"/>
        </tpls>
      </n>
      <n v="21228412.809999999" in="0">
        <tpls c="3">
          <tpl fld="3" item="0"/>
          <tpl fld="5" item="178"/>
          <tpl fld="0" item="1"/>
        </tpls>
      </n>
      <n v="12244599.520000001" in="0">
        <tpls c="3">
          <tpl fld="3" item="0"/>
          <tpl fld="5" item="179"/>
          <tpl fld="0" item="1"/>
        </tpls>
      </n>
      <n v="32104154.409999996" in="0">
        <tpls c="3">
          <tpl fld="3" item="0"/>
          <tpl fld="5" item="180"/>
          <tpl fld="0" item="1"/>
        </tpls>
      </n>
      <n v="143239851.28" in="0">
        <tpls c="3">
          <tpl fld="3" item="0"/>
          <tpl fld="5" item="181"/>
          <tpl fld="0" item="1"/>
        </tpls>
      </n>
      <n v="156563517.06" in="0">
        <tpls c="3">
          <tpl fld="3" item="0"/>
          <tpl fld="5" item="182"/>
          <tpl fld="0" item="1"/>
        </tpls>
      </n>
      <n v="10481369.370000001" in="0">
        <tpls c="3">
          <tpl fld="3" item="0"/>
          <tpl fld="5" item="183"/>
          <tpl fld="0" item="1"/>
        </tpls>
      </n>
      <n v="58205252.390000001" in="0">
        <tpls c="3">
          <tpl fld="3" item="0"/>
          <tpl fld="5" item="184"/>
          <tpl fld="0" item="1"/>
        </tpls>
      </n>
      <n v="16023431.050000001" in="0">
        <tpls c="3">
          <tpl fld="3" item="0"/>
          <tpl fld="5" item="185"/>
          <tpl fld="0" item="1"/>
        </tpls>
      </n>
      <n v="2383583.86" in="0">
        <tpls c="3">
          <tpl fld="3" item="0"/>
          <tpl fld="5" item="186"/>
          <tpl fld="0" item="1"/>
        </tpls>
      </n>
      <n v="15283560.129999999" in="0">
        <tpls c="3">
          <tpl fld="3" item="0"/>
          <tpl fld="5" item="187"/>
          <tpl fld="0" item="1"/>
        </tpls>
      </n>
      <n v="10917654.589999998" in="0">
        <tpls c="3">
          <tpl fld="3" item="0"/>
          <tpl fld="5" item="188"/>
          <tpl fld="0" item="1"/>
        </tpls>
      </n>
      <n v="398773721.09999996" in="0">
        <tpls c="3">
          <tpl fld="3" item="0"/>
          <tpl fld="5" item="189"/>
          <tpl fld="0" item="1"/>
        </tpls>
      </n>
      <n v="2554568.3299999996" in="0">
        <tpls c="3">
          <tpl fld="3" item="0"/>
          <tpl fld="5" item="190"/>
          <tpl fld="0" item="1"/>
        </tpls>
      </n>
      <n v="8000926.4499999993" in="0">
        <tpls c="3">
          <tpl fld="3" item="0"/>
          <tpl fld="5" item="191"/>
          <tpl fld="0" item="1"/>
        </tpls>
      </n>
      <n v="111094980.00000001" in="0">
        <tpls c="3">
          <tpl fld="3" item="0"/>
          <tpl fld="5" item="192"/>
          <tpl fld="0" item="1"/>
        </tpls>
      </n>
      <n v="512239.88000000006" in="0">
        <tpls c="3">
          <tpl fld="3" item="0"/>
          <tpl fld="5" item="193"/>
          <tpl fld="0" item="1"/>
        </tpls>
      </n>
      <n v="833269.08" in="0">
        <tpls c="3">
          <tpl fld="3" item="0"/>
          <tpl fld="5" item="194"/>
          <tpl fld="0" item="1"/>
        </tpls>
      </n>
      <n v="31224838.02" in="0">
        <tpls c="3">
          <tpl fld="3" item="0"/>
          <tpl fld="5" item="195"/>
          <tpl fld="0" item="1"/>
        </tpls>
      </n>
      <n v="13108182.25" in="0">
        <tpls c="3">
          <tpl fld="3" item="0"/>
          <tpl fld="5" item="196"/>
          <tpl fld="0" item="1"/>
        </tpls>
      </n>
      <n v="221262010.49000001" in="0">
        <tpls c="3">
          <tpl fld="3" item="0"/>
          <tpl fld="5" item="197"/>
          <tpl fld="0" item="1"/>
        </tpls>
      </n>
      <n v="13672387.089999998" in="0">
        <tpls c="3">
          <tpl fld="3" item="0"/>
          <tpl fld="5" item="198"/>
          <tpl fld="0" item="1"/>
        </tpls>
      </n>
      <n v="12042345.879999999" in="0">
        <tpls c="3">
          <tpl fld="3" item="0"/>
          <tpl fld="5" item="199"/>
          <tpl fld="0" item="1"/>
        </tpls>
      </n>
      <n v="1831847.75" in="0">
        <tpls c="3">
          <tpl fld="3" item="0"/>
          <tpl fld="5" item="200"/>
          <tpl fld="0" item="1"/>
        </tpls>
      </n>
      <n v="13060178.780000001" in="0">
        <tpls c="3">
          <tpl fld="3" item="0"/>
          <tpl fld="5" item="201"/>
          <tpl fld="0" item="1"/>
        </tpls>
      </n>
      <n v="55851151.359999999" in="0">
        <tpls c="3">
          <tpl fld="3" item="0"/>
          <tpl fld="5" item="202"/>
          <tpl fld="0" item="1"/>
        </tpls>
      </n>
      <n v="8331782.0700000003" in="0">
        <tpls c="3">
          <tpl fld="3" item="0"/>
          <tpl fld="5" item="203"/>
          <tpl fld="0" item="1"/>
        </tpls>
      </n>
      <n v="92990715.439999998" in="0">
        <tpls c="3">
          <tpl fld="3" item="0"/>
          <tpl fld="5" item="204"/>
          <tpl fld="0" item="1"/>
        </tpls>
      </n>
      <n v="126800200.47" in="0">
        <tpls c="3">
          <tpl fld="3" item="0"/>
          <tpl fld="5" item="205"/>
          <tpl fld="0" item="1"/>
        </tpls>
      </n>
      <n v="40777287.900000006" in="0">
        <tpls c="3">
          <tpl fld="3" item="0"/>
          <tpl fld="5" item="206"/>
          <tpl fld="0" item="1"/>
        </tpls>
      </n>
      <n v="311306708.61000001" in="0">
        <tpls c="3">
          <tpl fld="3" item="0"/>
          <tpl fld="5" item="207"/>
          <tpl fld="0" item="1"/>
        </tpls>
      </n>
      <n v="302930209.63" in="0">
        <tpls c="3">
          <tpl fld="3" item="0"/>
          <tpl fld="5" item="208"/>
          <tpl fld="0" item="1"/>
        </tpls>
      </n>
      <n v="1430137.14" in="0">
        <tpls c="3">
          <tpl fld="3" item="0"/>
          <tpl fld="5" item="209"/>
          <tpl fld="0" item="1"/>
        </tpls>
      </n>
      <n v="44772416.710000001" in="0">
        <tpls c="3">
          <tpl fld="3" item="0"/>
          <tpl fld="5" item="210"/>
          <tpl fld="0" item="1"/>
        </tpls>
      </n>
      <n v="167022571.95999998" in="0">
        <tpls c="3">
          <tpl fld="3" item="0"/>
          <tpl fld="5" item="211"/>
          <tpl fld="0" item="1"/>
        </tpls>
      </n>
      <n v="416164650.37999994" in="0">
        <tpls c="3">
          <tpl fld="3" item="0"/>
          <tpl fld="5" item="212"/>
          <tpl fld="0" item="1"/>
        </tpls>
      </n>
      <n v="12475755.870000003" in="0">
        <tpls c="3">
          <tpl fld="3" item="0"/>
          <tpl fld="5" item="213"/>
          <tpl fld="0" item="1"/>
        </tpls>
      </n>
      <n v="21463987.579999998" in="0">
        <tpls c="3">
          <tpl fld="3" item="0"/>
          <tpl fld="5" item="214"/>
          <tpl fld="0" item="1"/>
        </tpls>
      </n>
      <n v="6500951.9600000009" in="0">
        <tpls c="3">
          <tpl fld="3" item="0"/>
          <tpl fld="5" item="215"/>
          <tpl fld="0" item="1"/>
        </tpls>
      </n>
      <n v="29151885.990000002" in="0">
        <tpls c="3">
          <tpl fld="3" item="0"/>
          <tpl fld="5" item="216"/>
          <tpl fld="0" item="1"/>
        </tpls>
      </n>
      <n v="209632155.87" in="0">
        <tpls c="3">
          <tpl fld="3" item="0"/>
          <tpl fld="5" item="217"/>
          <tpl fld="0" item="1"/>
        </tpls>
      </n>
      <n v="78587639.320000023" in="0">
        <tpls c="3">
          <tpl fld="3" item="0"/>
          <tpl fld="5" item="218"/>
          <tpl fld="0" item="1"/>
        </tpls>
      </n>
      <n v="236646123.53000003" in="0">
        <tpls c="3">
          <tpl fld="3" item="0"/>
          <tpl fld="5" item="219"/>
          <tpl fld="0" item="1"/>
        </tpls>
      </n>
      <n v="13976162.289999999" in="0">
        <tpls c="3">
          <tpl fld="3" item="0"/>
          <tpl fld="5" item="220"/>
          <tpl fld="0" item="1"/>
        </tpls>
      </n>
      <n v="10849381.460000001" in="0">
        <tpls c="3">
          <tpl fld="3" item="0"/>
          <tpl fld="5" item="221"/>
          <tpl fld="0" item="1"/>
        </tpls>
      </n>
      <n v="3207991.1300000004" in="0">
        <tpls c="3">
          <tpl fld="3" item="0"/>
          <tpl fld="5" item="222"/>
          <tpl fld="0" item="1"/>
        </tpls>
      </n>
      <n v="3891296.63" in="0">
        <tpls c="3">
          <tpl fld="3" item="0"/>
          <tpl fld="5" item="223"/>
          <tpl fld="0" item="1"/>
        </tpls>
      </n>
      <n v="189957747.50999999" in="0">
        <tpls c="3">
          <tpl fld="3" item="0"/>
          <tpl fld="5" item="224"/>
          <tpl fld="0" item="1"/>
        </tpls>
      </n>
      <n v="3424472.84" in="0">
        <tpls c="3">
          <tpl fld="3" item="0"/>
          <tpl fld="5" item="225"/>
          <tpl fld="0" item="1"/>
        </tpls>
      </n>
      <n v="4285534.4300000006" in="0">
        <tpls c="3">
          <tpl fld="3" item="0"/>
          <tpl fld="5" item="226"/>
          <tpl fld="0" item="1"/>
        </tpls>
      </n>
      <n v="46331643.259999998" in="0">
        <tpls c="3">
          <tpl fld="3" item="0"/>
          <tpl fld="5" item="227"/>
          <tpl fld="0" item="1"/>
        </tpls>
      </n>
      <n v="86401868.449999988" in="0">
        <tpls c="3">
          <tpl fld="3" item="0"/>
          <tpl fld="5" item="228"/>
          <tpl fld="0" item="1"/>
        </tpls>
      </n>
      <n v="14439772.210000001" in="0">
        <tpls c="3">
          <tpl fld="3" item="0"/>
          <tpl fld="5" item="229"/>
          <tpl fld="0" item="1"/>
        </tpls>
      </n>
      <n v="2492387.3000000003" in="0">
        <tpls c="3">
          <tpl fld="3" item="0"/>
          <tpl fld="5" item="230"/>
          <tpl fld="0" item="1"/>
        </tpls>
      </n>
      <n v="2895825.16" in="0">
        <tpls c="3">
          <tpl fld="3" item="0"/>
          <tpl fld="5" item="231"/>
          <tpl fld="0" item="1"/>
        </tpls>
      </n>
      <n v="38964976.200000003" in="0">
        <tpls c="3">
          <tpl fld="3" item="0"/>
          <tpl fld="5" item="232"/>
          <tpl fld="0" item="1"/>
        </tpls>
      </n>
      <n v="20729697.98" in="0">
        <tpls c="3">
          <tpl fld="3" item="0"/>
          <tpl fld="5" item="233"/>
          <tpl fld="0" item="1"/>
        </tpls>
      </n>
      <n v="10481119.02" in="0">
        <tpls c="3">
          <tpl fld="3" item="0"/>
          <tpl fld="5" item="234"/>
          <tpl fld="0" item="1"/>
        </tpls>
      </n>
      <n v="165435891.38" in="0">
        <tpls c="3">
          <tpl fld="3" item="0"/>
          <tpl fld="5" item="235"/>
          <tpl fld="0" item="1"/>
        </tpls>
      </n>
      <n v="4251762.1499999994" in="0">
        <tpls c="3">
          <tpl fld="3" item="0"/>
          <tpl fld="5" item="236"/>
          <tpl fld="0" item="1"/>
        </tpls>
      </n>
      <n v="23150882.469999999" in="0">
        <tpls c="3">
          <tpl fld="3" item="0"/>
          <tpl fld="5" item="237"/>
          <tpl fld="0" item="1"/>
        </tpls>
      </n>
      <n v="16721888.389999999" in="0">
        <tpls c="3">
          <tpl fld="3" item="0"/>
          <tpl fld="5" item="238"/>
          <tpl fld="0" item="1"/>
        </tpls>
      </n>
      <n v="31996078.800000001" in="0">
        <tpls c="3">
          <tpl fld="3" item="0"/>
          <tpl fld="5" item="239"/>
          <tpl fld="0" item="1"/>
        </tpls>
      </n>
      <n v="14730113.760000002" in="0">
        <tpls c="3">
          <tpl fld="3" item="0"/>
          <tpl fld="5" item="240"/>
          <tpl fld="0" item="1"/>
        </tpls>
      </n>
      <n v="690484.16999999993" in="0">
        <tpls c="3">
          <tpl fld="3" item="0"/>
          <tpl fld="5" item="241"/>
          <tpl fld="0" item="1"/>
        </tpls>
      </n>
      <n v="47806341.420000002" in="0">
        <tpls c="3">
          <tpl fld="3" item="0"/>
          <tpl fld="5" item="242"/>
          <tpl fld="0" item="1"/>
        </tpls>
      </n>
      <n v="55562907.059999987" in="0">
        <tpls c="3">
          <tpl fld="3" item="0"/>
          <tpl fld="5" item="243"/>
          <tpl fld="0" item="1"/>
        </tpls>
      </n>
      <n v="6012566.7700000005" in="0">
        <tpls c="3">
          <tpl fld="3" item="0"/>
          <tpl fld="5" item="244"/>
          <tpl fld="0" item="1"/>
        </tpls>
      </n>
      <n v="19609783.93" in="0">
        <tpls c="3">
          <tpl fld="3" item="0"/>
          <tpl fld="5" item="245"/>
          <tpl fld="0" item="1"/>
        </tpls>
      </n>
      <n v="46623729.50999999" in="0">
        <tpls c="3">
          <tpl fld="3" item="0"/>
          <tpl fld="5" item="246"/>
          <tpl fld="0" item="1"/>
        </tpls>
      </n>
      <n v="55572993.859999992" in="0">
        <tpls c="3">
          <tpl fld="3" item="0"/>
          <tpl fld="5" item="247"/>
          <tpl fld="0" item="1"/>
        </tpls>
      </n>
      <n v="9598514.8300000001" in="0">
        <tpls c="3">
          <tpl fld="3" item="0"/>
          <tpl fld="5" item="248"/>
          <tpl fld="0" item="1"/>
        </tpls>
      </n>
      <n v="8177953.4299999988" in="0">
        <tpls c="3">
          <tpl fld="3" item="0"/>
          <tpl fld="5" item="249"/>
          <tpl fld="0" item="1"/>
        </tpls>
      </n>
      <n v="6550358.0199999986" in="0">
        <tpls c="3">
          <tpl fld="3" item="0"/>
          <tpl fld="5" item="250"/>
          <tpl fld="0" item="1"/>
        </tpls>
      </n>
      <n v="64380931.489999995" in="0">
        <tpls c="3">
          <tpl fld="3" item="0"/>
          <tpl fld="5" item="251"/>
          <tpl fld="0" item="1"/>
        </tpls>
      </n>
      <n v="3971565.5" in="0">
        <tpls c="3">
          <tpl fld="3" item="0"/>
          <tpl fld="5" item="252"/>
          <tpl fld="0" item="1"/>
        </tpls>
      </n>
      <n v="86034406.160000011" in="0">
        <tpls c="3">
          <tpl fld="3" item="0"/>
          <tpl fld="5" item="253"/>
          <tpl fld="0" item="1"/>
        </tpls>
      </n>
      <n v="101057803.26999998" in="0">
        <tpls c="3">
          <tpl fld="3" item="0"/>
          <tpl fld="5" item="254"/>
          <tpl fld="0" item="1"/>
        </tpls>
      </n>
      <n v="30416475.280000001" in="0">
        <tpls c="3">
          <tpl fld="3" item="0"/>
          <tpl fld="5" item="255"/>
          <tpl fld="0" item="1"/>
        </tpls>
      </n>
      <n v="100242473.49999999" in="0">
        <tpls c="3">
          <tpl fld="3" item="0"/>
          <tpl fld="5" item="256"/>
          <tpl fld="0" item="1"/>
        </tpls>
      </n>
      <n v="2048231.36" in="0">
        <tpls c="3">
          <tpl fld="3" item="0"/>
          <tpl fld="5" item="257"/>
          <tpl fld="0" item="1"/>
        </tpls>
      </n>
      <n v="567456286.46999991" in="0">
        <tpls c="3">
          <tpl fld="3" item="0"/>
          <tpl fld="5" item="258"/>
          <tpl fld="0" item="1"/>
        </tpls>
      </n>
      <n v="69736548.109999999" in="0">
        <tpls c="3">
          <tpl fld="3" item="0"/>
          <tpl fld="5" item="259"/>
          <tpl fld="0" item="1"/>
        </tpls>
      </n>
      <n v="164359202.34999999" in="0">
        <tpls c="3">
          <tpl fld="3" item="0"/>
          <tpl fld="5" item="260"/>
          <tpl fld="0" item="1"/>
        </tpls>
      </n>
      <n v="3498716.49" in="0">
        <tpls c="3">
          <tpl fld="3" item="0"/>
          <tpl fld="5" item="261"/>
          <tpl fld="0" item="1"/>
        </tpls>
      </n>
      <n v="29527519.899999999" in="0">
        <tpls c="3">
          <tpl fld="3" item="0"/>
          <tpl fld="5" item="262"/>
          <tpl fld="0" item="1"/>
        </tpls>
      </n>
      <n v="4674601.01" in="0">
        <tpls c="3">
          <tpl fld="3" item="0"/>
          <tpl fld="5" item="263"/>
          <tpl fld="0" item="1"/>
        </tpls>
      </n>
      <n v="173877008.88000003" in="0">
        <tpls c="3">
          <tpl fld="3" item="0"/>
          <tpl fld="5" item="264"/>
          <tpl fld="0" item="1"/>
        </tpls>
      </n>
      <n v="3067112.4000000004" in="0">
        <tpls c="3">
          <tpl fld="3" item="0"/>
          <tpl fld="5" item="265"/>
          <tpl fld="0" item="1"/>
        </tpls>
      </n>
      <n v="915143.41" in="0">
        <tpls c="3">
          <tpl fld="3" item="0"/>
          <tpl fld="5" item="266"/>
          <tpl fld="0" item="1"/>
        </tpls>
      </n>
      <n v="6077460.2600000007" in="0">
        <tpls c="3">
          <tpl fld="3" item="0"/>
          <tpl fld="5" item="267"/>
          <tpl fld="0" item="1"/>
        </tpls>
      </n>
      <n v="24526194.57" in="0">
        <tpls c="3">
          <tpl fld="3" item="0"/>
          <tpl fld="5" item="268"/>
          <tpl fld="0" item="1"/>
        </tpls>
      </n>
      <n v="12201353.24" in="0">
        <tpls c="3">
          <tpl fld="3" item="0"/>
          <tpl fld="5" item="269"/>
          <tpl fld="0" item="1"/>
        </tpls>
      </n>
      <n v="22898889.090000004" in="0">
        <tpls c="3">
          <tpl fld="3" item="0"/>
          <tpl fld="5" item="270"/>
          <tpl fld="0" item="1"/>
        </tpls>
      </n>
      <n v="7186002.9000000004" in="0">
        <tpls c="3">
          <tpl fld="3" item="0"/>
          <tpl fld="5" item="271"/>
          <tpl fld="0" item="1"/>
        </tpls>
      </n>
      <n v="3568380.2800000003" in="0">
        <tpls c="3">
          <tpl fld="3" item="0"/>
          <tpl fld="5" item="272"/>
          <tpl fld="0" item="1"/>
        </tpls>
      </n>
      <n v="6487718.6699999999" in="0">
        <tpls c="3">
          <tpl fld="3" item="0"/>
          <tpl fld="5" item="273"/>
          <tpl fld="0" item="1"/>
        </tpls>
      </n>
      <n v="1901971.5300000003" in="0">
        <tpls c="3">
          <tpl fld="3" item="0"/>
          <tpl fld="5" item="274"/>
          <tpl fld="0" item="1"/>
        </tpls>
      </n>
      <n v="48439196.810000002" in="0">
        <tpls c="3">
          <tpl fld="3" item="0"/>
          <tpl fld="5" item="275"/>
          <tpl fld="0" item="1"/>
        </tpls>
      </n>
      <n v="383992247.22000003" in="0">
        <tpls c="3">
          <tpl fld="3" item="0"/>
          <tpl fld="5" item="276"/>
          <tpl fld="0" item="1"/>
        </tpls>
      </n>
      <n v="8328270.540000001" in="0">
        <tpls c="3">
          <tpl fld="3" item="0"/>
          <tpl fld="5" item="277"/>
          <tpl fld="0" item="1"/>
        </tpls>
      </n>
      <n v="3570378.35" in="0">
        <tpls c="3">
          <tpl fld="3" item="0"/>
          <tpl fld="5" item="278"/>
          <tpl fld="0" item="1"/>
        </tpls>
      </n>
      <n v="14563552.359999999" in="0">
        <tpls c="3">
          <tpl fld="3" item="0"/>
          <tpl fld="5" item="279"/>
          <tpl fld="0" item="1"/>
        </tpls>
      </n>
      <n v="345061114.15999997" in="0">
        <tpls c="3">
          <tpl fld="3" item="0"/>
          <tpl fld="5" item="280"/>
          <tpl fld="0" item="1"/>
        </tpls>
      </n>
      <n v="41219479.210000001" in="0">
        <tpls c="3">
          <tpl fld="3" item="0"/>
          <tpl fld="5" item="281"/>
          <tpl fld="0" item="1"/>
        </tpls>
      </n>
      <n v="2682093.98" in="0">
        <tpls c="3">
          <tpl fld="3" item="0"/>
          <tpl fld="5" item="282"/>
          <tpl fld="0" item="1"/>
        </tpls>
      </n>
      <n v="48998820.450000003" in="0">
        <tpls c="3">
          <tpl fld="3" item="0"/>
          <tpl fld="5" item="283"/>
          <tpl fld="0" item="1"/>
        </tpls>
      </n>
      <n v="127656021.47" in="0">
        <tpls c="3">
          <tpl fld="3" item="0"/>
          <tpl fld="5" item="284"/>
          <tpl fld="0" item="1"/>
        </tpls>
      </n>
      <n v="8363016.4100000001" in="0">
        <tpls c="3">
          <tpl fld="3" item="0"/>
          <tpl fld="5" item="285"/>
          <tpl fld="0" item="1"/>
        </tpls>
      </n>
      <n v="97907861.590000018" in="0">
        <tpls c="3">
          <tpl fld="3" item="0"/>
          <tpl fld="5" item="286"/>
          <tpl fld="0" item="1"/>
        </tpls>
      </n>
      <n v="4439460.0600000005" in="0">
        <tpls c="3">
          <tpl fld="3" item="0"/>
          <tpl fld="5" item="287"/>
          <tpl fld="0" item="1"/>
        </tpls>
      </n>
      <n v="4267243.5699999994" in="0">
        <tpls c="3">
          <tpl fld="3" item="0"/>
          <tpl fld="5" item="288"/>
          <tpl fld="0" item="1"/>
        </tpls>
      </n>
      <n v="36999954.410000004" in="0">
        <tpls c="3">
          <tpl fld="3" item="0"/>
          <tpl fld="5" item="289"/>
          <tpl fld="0" item="1"/>
        </tpls>
      </n>
      <n v="9388766.4400000013" in="0">
        <tpls c="3">
          <tpl fld="3" item="0"/>
          <tpl fld="5" item="290"/>
          <tpl fld="0" item="1"/>
        </tpls>
      </n>
      <n v="7339606.0199999996" in="0">
        <tpls c="3">
          <tpl fld="3" item="0"/>
          <tpl fld="5" item="291"/>
          <tpl fld="0" item="1"/>
        </tpls>
      </n>
      <n v="103658485.33000003" in="0">
        <tpls c="3">
          <tpl fld="3" item="0"/>
          <tpl fld="5" item="292"/>
          <tpl fld="0" item="1"/>
        </tpls>
      </n>
      <n v="3983724.22" in="0">
        <tpls c="3">
          <tpl fld="3" item="0"/>
          <tpl fld="5" item="293"/>
          <tpl fld="0" item="1"/>
        </tpls>
      </n>
      <n v="1335705.73" in="0">
        <tpls c="3">
          <tpl fld="3" item="0"/>
          <tpl fld="5" item="294"/>
          <tpl fld="0" item="1"/>
        </tpls>
      </n>
      <n v="50392336.210000001" in="0">
        <tpls c="3">
          <tpl fld="3" item="0"/>
          <tpl fld="5" item="295"/>
          <tpl fld="0" item="1"/>
        </tpls>
      </n>
      <n v="409507881.26000005" in="0">
        <tpls c="3">
          <tpl fld="3" item="0"/>
          <tpl fld="5" item="296"/>
          <tpl fld="0" item="1"/>
        </tpls>
      </n>
      <n v="14032975.040000001" in="0">
        <tpls c="3">
          <tpl fld="3" item="0"/>
          <tpl fld="5" item="297"/>
          <tpl fld="0" item="1"/>
        </tpls>
      </n>
      <n v="6779548.8399999999" in="0">
        <tpls c="3">
          <tpl fld="3" item="0"/>
          <tpl fld="5" item="298"/>
          <tpl fld="0" item="1"/>
        </tpls>
      </n>
      <n v="1022727.47" in="0">
        <tpls c="3">
          <tpl fld="3" item="0"/>
          <tpl fld="5" item="299"/>
          <tpl fld="0" item="1"/>
        </tpls>
      </n>
      <n v="12929618.789999999" in="0">
        <tpls c="3">
          <tpl fld="3" item="0"/>
          <tpl fld="5" item="300"/>
          <tpl fld="0" item="1"/>
        </tpls>
      </n>
      <n v="84871224.299999982" in="0">
        <tpls c="3">
          <tpl fld="3" item="0"/>
          <tpl fld="5" item="301"/>
          <tpl fld="0" item="1"/>
        </tpls>
      </n>
      <n v="8253954.4499999993" in="0">
        <tpls c="3">
          <tpl fld="3" item="0"/>
          <tpl fld="5" item="302"/>
          <tpl fld="0" item="1"/>
        </tpls>
      </n>
      <n v="6259799.96" in="0">
        <tpls c="3">
          <tpl fld="3" item="0"/>
          <tpl fld="5" item="303"/>
          <tpl fld="0" item="1"/>
        </tpls>
      </n>
      <n v="29928516.699999999" in="0">
        <tpls c="3">
          <tpl fld="3" item="0"/>
          <tpl fld="5" item="304"/>
          <tpl fld="0" item="1"/>
        </tpls>
      </n>
      <n v="4014430.08" in="0">
        <tpls c="3">
          <tpl fld="3" item="0"/>
          <tpl fld="5" item="305"/>
          <tpl fld="0" item="1"/>
        </tpls>
      </n>
      <n v="105388038.41000001" in="0">
        <tpls c="3">
          <tpl fld="3" item="0"/>
          <tpl fld="5" item="306"/>
          <tpl fld="0" item="1"/>
        </tpls>
      </n>
      <n v="11258516.629999999" in="0">
        <tpls c="3">
          <tpl fld="3" item="0"/>
          <tpl fld="5" item="307"/>
          <tpl fld="0" item="1"/>
        </tpls>
      </n>
      <n v="13905300.049999999" in="0">
        <tpls c="3">
          <tpl fld="3" item="0"/>
          <tpl fld="5" item="308"/>
          <tpl fld="0" item="1"/>
        </tpls>
      </n>
      <n v="411318.28" in="0">
        <tpls c="3">
          <tpl fld="3" item="0"/>
          <tpl fld="5" item="309"/>
          <tpl fld="0" item="1"/>
        </tpls>
      </n>
      <n v="90346879.819999993" in="0">
        <tpls c="3">
          <tpl fld="3" item="0"/>
          <tpl fld="5" item="310"/>
          <tpl fld="0" item="1"/>
        </tpls>
      </n>
      <n v="5796545.9199999999" in="0">
        <tpls c="3">
          <tpl fld="3" item="0"/>
          <tpl fld="5" item="311"/>
          <tpl fld="0" item="1"/>
        </tpls>
      </n>
      <n v="7197384" in="0">
        <tpls c="3">
          <tpl fld="3" item="0"/>
          <tpl fld="5" item="312"/>
          <tpl fld="0" item="1"/>
        </tpls>
      </n>
      <n v="1840770.36" in="0">
        <tpls c="3">
          <tpl fld="3" item="0"/>
          <tpl fld="5" item="313"/>
          <tpl fld="0" item="1"/>
        </tpls>
      </n>
      <n v="7363236.0700000012" in="0">
        <tpls c="3">
          <tpl fld="3" item="0"/>
          <tpl fld="5" item="314"/>
          <tpl fld="0" item="1"/>
        </tpls>
      </n>
      <n v="2952349.09" in="0">
        <tpls c="3">
          <tpl fld="3" item="0"/>
          <tpl fld="5" item="315"/>
          <tpl fld="0" item="1"/>
        </tpls>
      </n>
      <n v="87818097.290000007" in="0">
        <tpls c="3">
          <tpl fld="3" item="0"/>
          <tpl fld="5" item="316"/>
          <tpl fld="0" item="1"/>
        </tpls>
      </n>
      <n v="65233761.919999994" in="0">
        <tpls c="3">
          <tpl fld="3" item="0"/>
          <tpl fld="5" item="317"/>
          <tpl fld="0" item="1"/>
        </tpls>
      </n>
      <n v="89742.28" in="0">
        <tpls c="3">
          <tpl fld="6" item="0"/>
          <tpl fld="1" item="1"/>
          <tpl fld="0" item="0"/>
        </tpls>
      </n>
      <n v="4650767.4400000004" in="0">
        <tpls c="3">
          <tpl fld="3" item="0"/>
          <tpl fld="5" item="318"/>
          <tpl fld="0" item="1"/>
        </tpls>
      </n>
      <n v="95013.78" in="0">
        <tpls c="3">
          <tpl fld="6" item="0"/>
          <tpl fld="1" item="2"/>
          <tpl fld="0" item="0"/>
        </tpls>
      </n>
      <n v="53057621.319999985" in="0">
        <tpls c="3">
          <tpl fld="3" item="0"/>
          <tpl fld="5" item="319"/>
          <tpl fld="0" item="1"/>
        </tpls>
      </n>
      <n v="38019008.530000001" in="0">
        <tpls c="4">
          <tpl fld="6" item="0"/>
          <tpl fld="3" item="1"/>
          <tpl fld="2" item="4"/>
          <tpl fld="0" item="1"/>
        </tpls>
      </n>
      <n v="19028760.969999999" in="0">
        <tpls c="4">
          <tpl fld="6" item="0"/>
          <tpl fld="3" item="2"/>
          <tpl fld="2" item="2"/>
          <tpl fld="0" item="1"/>
        </tpls>
      </n>
      <n v="48819562.609999992" in="0">
        <tpls c="4">
          <tpl fld="6" item="0"/>
          <tpl fld="3" item="1"/>
          <tpl fld="2" item="1"/>
          <tpl fld="0" item="1"/>
        </tpls>
      </n>
      <n v="23047431.350000001" in="0">
        <tpls c="4">
          <tpl fld="6" item="0"/>
          <tpl fld="3" item="1"/>
          <tpl fld="2" item="2"/>
          <tpl fld="0" item="1"/>
        </tpls>
      </n>
      <n v="32537419.030000005" in="0">
        <tpls c="4">
          <tpl fld="6" item="0"/>
          <tpl fld="3" item="2"/>
          <tpl fld="2" item="4"/>
          <tpl fld="0" item="1"/>
        </tpls>
      </n>
      <n v="381538954.01999992" in="0">
        <tpls c="4">
          <tpl fld="6" item="0"/>
          <tpl fld="3" item="1"/>
          <tpl fld="2" item="6"/>
          <tpl fld="0" item="1"/>
        </tpls>
      </n>
      <n v="36106979.809999995" in="0">
        <tpls c="4">
          <tpl fld="6" item="0"/>
          <tpl fld="3" item="1"/>
          <tpl fld="2" item="3"/>
          <tpl fld="0" item="1"/>
        </tpls>
      </n>
      <n v="36646101.780000001" in="0">
        <tpls c="4">
          <tpl fld="6" item="0"/>
          <tpl fld="3" item="2"/>
          <tpl fld="2" item="1"/>
          <tpl fld="0" item="1"/>
        </tpls>
      </n>
      <n v="30131256.940000005" in="0">
        <tpls c="4">
          <tpl fld="6" item="0"/>
          <tpl fld="3" item="2"/>
          <tpl fld="2" item="3"/>
          <tpl fld="0" item="1"/>
        </tpls>
      </n>
      <n v="20070473.880000003" in="0">
        <tpls c="4">
          <tpl fld="6" item="0"/>
          <tpl fld="3" item="2"/>
          <tpl fld="2" item="0"/>
          <tpl fld="0" item="1"/>
        </tpls>
      </n>
      <n v="54841777.460000008" in="0">
        <tpls c="4">
          <tpl fld="6" item="0"/>
          <tpl fld="3" item="2"/>
          <tpl fld="2" item="5"/>
          <tpl fld="0" item="1"/>
        </tpls>
      </n>
      <n v="66692906.070000008" in="0">
        <tpls c="4">
          <tpl fld="6" item="0"/>
          <tpl fld="3" item="1"/>
          <tpl fld="2" item="5"/>
          <tpl fld="0" item="1"/>
        </tpls>
      </n>
      <n v="22907369.920000002" in="0">
        <tpls c="4">
          <tpl fld="6" item="0"/>
          <tpl fld="3" item="1"/>
          <tpl fld="2" item="0"/>
          <tpl fld="0" item="1"/>
        </tpls>
      </n>
      <n v="318304377.8900001" in="0">
        <tpls c="4">
          <tpl fld="6" item="0"/>
          <tpl fld="3" item="2"/>
          <tpl fld="2" item="6"/>
          <tpl fld="0" item="1"/>
        </tpls>
      </n>
      <n v="91765.42" in="0">
        <tpls c="3">
          <tpl fld="6" item="0"/>
          <tpl fld="1" item="3"/>
          <tpl fld="0" item="0"/>
        </tpls>
      </n>
      <n v="3800.15" in="0">
        <tpls c="3">
          <tpl fld="1" item="3"/>
          <tpl fld="4" item="4"/>
          <tpl fld="0" item="0"/>
        </tpls>
      </n>
      <n v="94999.19" in="0">
        <tpls c="3">
          <tpl fld="6" item="0"/>
          <tpl fld="1" item="4"/>
          <tpl fld="0" item="0"/>
        </tpls>
      </n>
      <n v="3717.83" in="0">
        <tpls c="3">
          <tpl fld="1" item="4"/>
          <tpl fld="4" item="4"/>
          <tpl fld="0" item="0"/>
        </tpls>
      </n>
      <n v="56955483.710000001" in="0">
        <tpls c="4">
          <tpl fld="6" item="0"/>
          <tpl fld="3" item="3"/>
          <tpl fld="2" item="5"/>
          <tpl fld="0" item="1"/>
        </tpls>
      </n>
      <n v="24446208.77" in="0">
        <tpls c="4">
          <tpl fld="6" item="0"/>
          <tpl fld="3" item="4"/>
          <tpl fld="2" item="0"/>
          <tpl fld="0" item="1"/>
        </tpls>
      </n>
      <n v="415347815.74999982" in="0">
        <tpls c="3">
          <tpl fld="3" item="4"/>
          <tpl fld="2" item="4"/>
          <tpl fld="0" item="1"/>
        </tpls>
      </n>
      <n v="1687081.89" in="0">
        <tpls c="4">
          <tpl fld="3" item="4"/>
          <tpl fld="5" item="27"/>
          <tpl fld="2" item="1"/>
          <tpl fld="0" item="1"/>
        </tpls>
      </n>
      <n v="17660462.27" in="0">
        <tpls c="4">
          <tpl fld="3" item="4"/>
          <tpl fld="5" item="27"/>
          <tpl fld="2" item="6"/>
          <tpl fld="0" item="1"/>
        </tpls>
      </n>
      <n v="1391738.9" in="0">
        <tpls c="4">
          <tpl fld="3" item="4"/>
          <tpl fld="5" item="27"/>
          <tpl fld="2" item="3"/>
          <tpl fld="0" item="1"/>
        </tpls>
      </n>
      <n v="34475603.359999999" in="0">
        <tpls c="4">
          <tpl fld="6" item="0"/>
          <tpl fld="3" item="3"/>
          <tpl fld="2" item="4"/>
          <tpl fld="0" item="1"/>
        </tpls>
      </n>
      <n v="1572038.12" in="0">
        <tpls c="4">
          <tpl fld="3" item="4"/>
          <tpl fld="5" item="27"/>
          <tpl fld="2" item="4"/>
          <tpl fld="0" item="1"/>
        </tpls>
      </n>
      <n v="887458.5" in="0">
        <tpls c="4">
          <tpl fld="3" item="3"/>
          <tpl fld="5" item="27"/>
          <tpl fld="2" item="2"/>
          <tpl fld="0" item="1"/>
        </tpls>
      </n>
      <n v="1283765.1200000001" in="0">
        <tpls c="4">
          <tpl fld="3" item="3"/>
          <tpl fld="5" item="27"/>
          <tpl fld="2" item="4"/>
          <tpl fld="0" item="1"/>
        </tpls>
      </n>
      <n v="559262112.76999986" in="0">
        <tpls c="3">
          <tpl fld="3" item="4"/>
          <tpl fld="2" item="1"/>
          <tpl fld="0" item="1"/>
        </tpls>
      </n>
      <n v="1074546.1000000001" in="0">
        <tpls c="4">
          <tpl fld="3" item="4"/>
          <tpl fld="5" item="27"/>
          <tpl fld="2" item="2"/>
          <tpl fld="0" item="1"/>
        </tpls>
      </n>
      <n v="2656539.9900000002" in="0">
        <tpls c="4">
          <tpl fld="3" item="3"/>
          <tpl fld="5" item="27"/>
          <tpl fld="2" item="5"/>
          <tpl fld="0" item="1"/>
        </tpls>
      </n>
      <n v="224631772.21999997" in="0">
        <tpls c="3">
          <tpl fld="3" item="4"/>
          <tpl fld="2" item="2"/>
          <tpl fld="0" item="1"/>
        </tpls>
      </n>
      <n v="3795.14" in="0">
        <tpls c="3">
          <tpl fld="1" item="5"/>
          <tpl fld="4" item="4"/>
          <tpl fld="0" item="0"/>
        </tpls>
      </n>
      <n v="265015033.45000008" in="0">
        <tpls c="3">
          <tpl fld="3" item="4"/>
          <tpl fld="2" item="0"/>
          <tpl fld="0" item="1"/>
        </tpls>
      </n>
      <n v="753824006.22999978" in="0">
        <tpls c="3">
          <tpl fld="3" item="4"/>
          <tpl fld="2" item="5"/>
          <tpl fld="0" item="1"/>
        </tpls>
      </n>
      <n v="51202869.069999985" in="0">
        <tpls c="4">
          <tpl fld="6" item="0"/>
          <tpl fld="3" item="4"/>
          <tpl fld="2" item="1"/>
          <tpl fld="0" item="1"/>
        </tpls>
      </n>
      <n v="94911.63" in="0">
        <tpls c="3">
          <tpl fld="6" item="0"/>
          <tpl fld="1" item="6"/>
          <tpl fld="0" item="0"/>
        </tpls>
      </n>
      <n v="1348796.02" in="0">
        <tpls c="4">
          <tpl fld="3" item="3"/>
          <tpl fld="5" item="27"/>
          <tpl fld="2" item="3"/>
          <tpl fld="0" item="1"/>
        </tpls>
      </n>
      <n v="402368795.58999997" in="0">
        <tpls c="4">
          <tpl fld="6" item="0"/>
          <tpl fld="3" item="4"/>
          <tpl fld="2" item="6"/>
          <tpl fld="0" item="1"/>
        </tpls>
      </n>
      <n v="30350985.210000005" in="0">
        <tpls c="4">
          <tpl fld="6" item="0"/>
          <tpl fld="3" item="3"/>
          <tpl fld="2" item="3"/>
          <tpl fld="0" item="1"/>
        </tpls>
      </n>
      <n v="401723704.87" in="0">
        <tpls c="3">
          <tpl fld="3" item="4"/>
          <tpl fld="2" item="3"/>
          <tpl fld="0" item="1"/>
        </tpls>
      </n>
      <n v="24880831.859999999" in="0">
        <tpls c="4">
          <tpl fld="6" item="0"/>
          <tpl fld="3" item="4"/>
          <tpl fld="2" item="2"/>
          <tpl fld="0" item="1"/>
        </tpls>
      </n>
      <n v="221111700.40999991" in="0">
        <tpls c="3">
          <tpl fld="3" item="3"/>
          <tpl fld="2" item="0"/>
          <tpl fld="0" item="1"/>
        </tpls>
      </n>
      <n v="333072283.11999995" in="0">
        <tpls c="4">
          <tpl fld="6" item="0"/>
          <tpl fld="3" item="3"/>
          <tpl fld="2" item="6"/>
          <tpl fld="0" item="1"/>
        </tpls>
      </n>
      <n v="183083302.84999993" in="0">
        <tpls c="3">
          <tpl fld="3" item="3"/>
          <tpl fld="2" item="2"/>
          <tpl fld="0" item="1"/>
        </tpls>
      </n>
      <n v="19752120.100000001" in="0">
        <tpls c="4">
          <tpl fld="6" item="0"/>
          <tpl fld="3" item="3"/>
          <tpl fld="2" item="2"/>
          <tpl fld="0" item="1"/>
        </tpls>
      </n>
      <n v="70737648.439999998" in="0">
        <tpls c="4">
          <tpl fld="6" item="0"/>
          <tpl fld="3" item="4"/>
          <tpl fld="2" item="5"/>
          <tpl fld="0" item="1"/>
        </tpls>
      </n>
      <n v="522081.88" in="0">
        <tpls c="4">
          <tpl fld="3" item="3"/>
          <tpl fld="5" item="27"/>
          <tpl fld="2" item="0"/>
          <tpl fld="0" item="1"/>
        </tpls>
      </n>
      <n v="3009390.97" in="0">
        <tpls c="4">
          <tpl fld="3" item="4"/>
          <tpl fld="5" item="27"/>
          <tpl fld="2" item="5"/>
          <tpl fld="0" item="1"/>
        </tpls>
      </n>
      <n v="37562340.749999993" in="0">
        <tpls c="4">
          <tpl fld="6" item="0"/>
          <tpl fld="3" item="3"/>
          <tpl fld="2" item="1"/>
          <tpl fld="0" item="1"/>
        </tpls>
      </n>
      <n v="92983.8" in="0">
        <tpls c="3">
          <tpl fld="6" item="0"/>
          <tpl fld="1" item="5"/>
          <tpl fld="0" item="0"/>
        </tpls>
      </n>
      <n v="344922421.19000012" in="0">
        <tpls c="3">
          <tpl fld="3" item="3"/>
          <tpl fld="2" item="3"/>
          <tpl fld="0" item="1"/>
        </tpls>
      </n>
      <n v="3418955718.1999979" in="0">
        <tpls c="3">
          <tpl fld="3" item="3"/>
          <tpl fld="2" item="6"/>
          <tpl fld="0" item="1"/>
        </tpls>
      </n>
      <n v="16237434.890000001" in="0">
        <tpls c="4">
          <tpl fld="3" item="3"/>
          <tpl fld="5" item="27"/>
          <tpl fld="2" item="6"/>
          <tpl fld="0" item="1"/>
        </tpls>
      </n>
      <n v="20826699.27" in="0">
        <tpls c="4">
          <tpl fld="6" item="0"/>
          <tpl fld="3" item="3"/>
          <tpl fld="2" item="0"/>
          <tpl fld="0" item="1"/>
        </tpls>
      </n>
      <n v="1207585.52" in="0">
        <tpls c="4">
          <tpl fld="3" item="3"/>
          <tpl fld="5" item="27"/>
          <tpl fld="2" item="1"/>
          <tpl fld="0" item="1"/>
        </tpls>
      </n>
      <n v="355614186.19000006" in="0">
        <tpls c="3">
          <tpl fld="3" item="3"/>
          <tpl fld="2" item="4"/>
          <tpl fld="0" item="1"/>
        </tpls>
      </n>
      <n v="506646.91" in="0">
        <tpls c="4">
          <tpl fld="3" item="4"/>
          <tpl fld="5" item="27"/>
          <tpl fld="2" item="0"/>
          <tpl fld="0" item="1"/>
        </tpls>
      </n>
      <n v="4075774893.0100026" in="0">
        <tpls c="3">
          <tpl fld="3" item="4"/>
          <tpl fld="2" item="6"/>
          <tpl fld="0" item="1"/>
        </tpls>
      </n>
      <n v="425464913.8599999" in="0">
        <tpls c="3">
          <tpl fld="3" item="3"/>
          <tpl fld="2" item="1"/>
          <tpl fld="0" item="1"/>
        </tpls>
      </n>
      <n v="3786.89" in="0">
        <tpls c="3">
          <tpl fld="1" item="6"/>
          <tpl fld="4" item="4"/>
          <tpl fld="0" item="0"/>
        </tpls>
      </n>
      <n v="625635887.65999949" in="0">
        <tpls c="3">
          <tpl fld="3" item="3"/>
          <tpl fld="2" item="5"/>
          <tpl fld="0" item="1"/>
        </tpls>
      </n>
      <n v="40666485.589999996" in="0">
        <tpls c="4">
          <tpl fld="6" item="0"/>
          <tpl fld="3" item="4"/>
          <tpl fld="2" item="4"/>
          <tpl fld="0" item="1"/>
        </tpls>
      </n>
      <n v="37777514.640000008" in="0">
        <tpls c="4">
          <tpl fld="6" item="0"/>
          <tpl fld="3" item="4"/>
          <tpl fld="2" item="3"/>
          <tpl fld="0" item="1"/>
        </tpls>
      </n>
      <n v="415247691.99000007" in="0">
        <tpls c="4">
          <tpl fld="6" item="0"/>
          <tpl fld="3" item="5"/>
          <tpl fld="2" item="6"/>
          <tpl fld="0" item="1"/>
        </tpls>
      </n>
      <n v="21450009.59" in="0">
        <tpls c="4">
          <tpl fld="6" item="0"/>
          <tpl fld="3" item="6"/>
          <tpl fld="2" item="0"/>
          <tpl fld="0" item="1"/>
        </tpls>
      </n>
      <n v="41632545.240000002" in="0">
        <tpls c="4">
          <tpl fld="6" item="0"/>
          <tpl fld="3" item="5"/>
          <tpl fld="2" item="3"/>
          <tpl fld="0" item="1"/>
        </tpls>
      </n>
      <n v="3576610513.0600009" in="0">
        <tpls c="3">
          <tpl fld="3" item="6"/>
          <tpl fld="2" item="6"/>
          <tpl fld="0" item="1"/>
        </tpls>
      </n>
      <n v="41694538.300000004" in="0">
        <tpls c="4">
          <tpl fld="6" item="0"/>
          <tpl fld="3" item="5"/>
          <tpl fld="2" item="4"/>
          <tpl fld="0" item="1"/>
        </tpls>
      </n>
      <n v="1646276.09" in="0">
        <tpls c="4">
          <tpl fld="3" item="5"/>
          <tpl fld="5" item="27"/>
          <tpl fld="2" item="4"/>
          <tpl fld="0" item="1"/>
        </tpls>
      </n>
      <n v="3749.5" in="0">
        <tpls c="3">
          <tpl fld="1" item="7"/>
          <tpl fld="4" item="4"/>
          <tpl fld="0" item="0"/>
        </tpls>
      </n>
      <n v="25900650.089999992" in="0">
        <tpls c="4">
          <tpl fld="6" item="0"/>
          <tpl fld="3" item="5"/>
          <tpl fld="2" item="2"/>
          <tpl fld="0" item="1"/>
        </tpls>
      </n>
      <n v="270092080.02999979" in="0">
        <tpls c="3">
          <tpl fld="3" item="5"/>
          <tpl fld="2" item="0"/>
          <tpl fld="0" item="1"/>
        </tpls>
      </n>
      <n v="58685989.960000001" in="0">
        <tpls c="4">
          <tpl fld="6" item="0"/>
          <tpl fld="3" item="6"/>
          <tpl fld="2" item="5"/>
          <tpl fld="0" item="1"/>
        </tpls>
      </n>
      <n v="845524.37" in="0">
        <tpls c="4">
          <tpl fld="3" item="6"/>
          <tpl fld="5" item="27"/>
          <tpl fld="2" item="2"/>
          <tpl fld="0" item="1"/>
        </tpls>
      </n>
      <n v="795726891.32000017" in="0">
        <tpls c="3">
          <tpl fld="3" item="5"/>
          <tpl fld="2" item="5"/>
          <tpl fld="0" item="1"/>
        </tpls>
      </n>
      <n v="53046816.560000002" in="0">
        <tpls c="4">
          <tpl fld="6" item="0"/>
          <tpl fld="3" item="5"/>
          <tpl fld="2" item="1"/>
          <tpl fld="0" item="1"/>
        </tpls>
      </n>
      <n v="47585861.990000002" in="0">
        <tpls c="4">
          <tpl fld="6" item="0"/>
          <tpl fld="3" item="6"/>
          <tpl fld="2" item="1"/>
          <tpl fld="0" item="1"/>
        </tpls>
      </n>
      <n v="230996007.78" in="0">
        <tpls c="3">
          <tpl fld="3" item="6"/>
          <tpl fld="2" item="0"/>
          <tpl fld="0" item="1"/>
        </tpls>
      </n>
      <n v="1345325.02" in="0">
        <tpls c="4">
          <tpl fld="3" item="6"/>
          <tpl fld="5" item="27"/>
          <tpl fld="2" item="3"/>
          <tpl fld="0" item="1"/>
        </tpls>
      </n>
      <n v="20852146.579999998" in="0">
        <tpls c="4">
          <tpl fld="6" item="0"/>
          <tpl fld="3" item="6"/>
          <tpl fld="2" item="2"/>
          <tpl fld="0" item="1"/>
        </tpls>
      </n>
      <n v="191816903.95000017" in="0">
        <tpls c="3">
          <tpl fld="3" item="6"/>
          <tpl fld="2" item="2"/>
          <tpl fld="0" item="1"/>
        </tpls>
      </n>
      <n v="95274.39" in="0">
        <tpls c="3">
          <tpl fld="6" item="0"/>
          <tpl fld="1" item="7"/>
          <tpl fld="0" item="0"/>
        </tpls>
      </n>
      <n v="3902942.25" in="0">
        <tpls c="4">
          <tpl fld="3" item="5"/>
          <tpl fld="5" item="27"/>
          <tpl fld="2" item="5"/>
          <tpl fld="0" item="1"/>
        </tpls>
      </n>
      <n v="652162625.36000013" in="0">
        <tpls c="3">
          <tpl fld="3" item="6"/>
          <tpl fld="2" item="5"/>
          <tpl fld="0" item="1"/>
        </tpls>
      </n>
      <n v="511265.43" in="0">
        <tpls c="4">
          <tpl fld="3" item="6"/>
          <tpl fld="5" item="27"/>
          <tpl fld="2" item="0"/>
          <tpl fld="0" item="1"/>
        </tpls>
      </n>
      <n v="1418778.54" in="0">
        <tpls c="4">
          <tpl fld="3" item="6"/>
          <tpl fld="5" item="27"/>
          <tpl fld="2" item="1"/>
          <tpl fld="0" item="1"/>
        </tpls>
      </n>
      <n v="555167.86" in="0">
        <tpls c="4">
          <tpl fld="3" item="5"/>
          <tpl fld="5" item="27"/>
          <tpl fld="2" item="0"/>
          <tpl fld="0" item="1"/>
        </tpls>
      </n>
      <n v="577889182.74000001" in="0">
        <tpls c="3">
          <tpl fld="3" item="5"/>
          <tpl fld="2" item="1"/>
          <tpl fld="0" item="1"/>
        </tpls>
      </n>
      <n v="349309755.07999992" in="0">
        <tpls c="4">
          <tpl fld="6" item="0"/>
          <tpl fld="3" item="6"/>
          <tpl fld="2" item="6"/>
          <tpl fld="0" item="1"/>
        </tpls>
      </n>
      <n v="480843158.75999999" in="0">
        <tpls c="3">
          <tpl fld="3" item="6"/>
          <tpl fld="2" item="1"/>
          <tpl fld="0" item="1"/>
        </tpls>
      </n>
      <n v="363678372.49000007" in="0">
        <tpls c="3">
          <tpl fld="3" item="6"/>
          <tpl fld="2" item="4"/>
          <tpl fld="0" item="1"/>
        </tpls>
      </n>
      <n v="35698731.29999999" in="0">
        <tpls c="4">
          <tpl fld="6" item="0"/>
          <tpl fld="3" item="6"/>
          <tpl fld="2" item="4"/>
          <tpl fld="0" item="1"/>
        </tpls>
      </n>
      <n v="94629.69" in="0">
        <tpls c="3">
          <tpl fld="6" item="0"/>
          <tpl fld="1" item="8"/>
          <tpl fld="0" item="0"/>
        </tpls>
      </n>
      <n v="15922683.83" in="0">
        <tpls c="4">
          <tpl fld="3" item="6"/>
          <tpl fld="5" item="27"/>
          <tpl fld="2" item="6"/>
          <tpl fld="0" item="1"/>
        </tpls>
      </n>
      <n v="1156670.79" in="0">
        <tpls c="4">
          <tpl fld="3" item="5"/>
          <tpl fld="5" item="27"/>
          <tpl fld="2" item="2"/>
          <tpl fld="0" item="1"/>
        </tpls>
      </n>
      <n v="1954823.05" in="0">
        <tpls c="4">
          <tpl fld="3" item="5"/>
          <tpl fld="5" item="27"/>
          <tpl fld="2" item="1"/>
          <tpl fld="0" item="1"/>
        </tpls>
      </n>
      <n v="360382153.53999972" in="0">
        <tpls c="3">
          <tpl fld="3" item="6"/>
          <tpl fld="2" item="3"/>
          <tpl fld="0" item="1"/>
        </tpls>
      </n>
      <n v="75918138.75999999" in="0">
        <tpls c="4">
          <tpl fld="6" item="0"/>
          <tpl fld="3" item="5"/>
          <tpl fld="2" item="5"/>
          <tpl fld="0" item="1"/>
        </tpls>
      </n>
      <n v="1558897.39" in="0">
        <tpls c="4">
          <tpl fld="3" item="5"/>
          <tpl fld="5" item="27"/>
          <tpl fld="2" item="3"/>
          <tpl fld="0" item="1"/>
        </tpls>
      </n>
      <n v="24747228.830000002" in="0">
        <tpls c="4">
          <tpl fld="6" item="0"/>
          <tpl fld="3" item="5"/>
          <tpl fld="2" item="0"/>
          <tpl fld="0" item="1"/>
        </tpls>
      </n>
      <n v="2340620.29" in="0">
        <tpls c="4">
          <tpl fld="3" item="6"/>
          <tpl fld="5" item="27"/>
          <tpl fld="2" item="5"/>
          <tpl fld="0" item="1"/>
        </tpls>
      </n>
      <n v="1284125.3500000001" in="0">
        <tpls c="4">
          <tpl fld="3" item="6"/>
          <tpl fld="5" item="27"/>
          <tpl fld="2" item="4"/>
          <tpl fld="0" item="1"/>
        </tpls>
      </n>
      <n v="426449520.8999998" in="0">
        <tpls c="3">
          <tpl fld="3" item="5"/>
          <tpl fld="2" item="4"/>
          <tpl fld="0" item="1"/>
        </tpls>
      </n>
      <n v="18458030.539999999" in="0">
        <tpls c="4">
          <tpl fld="3" item="5"/>
          <tpl fld="5" item="27"/>
          <tpl fld="2" item="6"/>
          <tpl fld="0" item="1"/>
        </tpls>
      </n>
      <n v="3747.67" in="0">
        <tpls c="3">
          <tpl fld="1" item="8"/>
          <tpl fld="4" item="4"/>
          <tpl fld="0" item="0"/>
        </tpls>
      </n>
      <n v="425646328.49999964" in="0">
        <tpls c="3">
          <tpl fld="3" item="5"/>
          <tpl fld="2" item="3"/>
          <tpl fld="0" item="1"/>
        </tpls>
      </n>
      <n v="4272985928.2200003" in="0">
        <tpls c="3">
          <tpl fld="3" item="5"/>
          <tpl fld="2" item="6"/>
          <tpl fld="0" item="1"/>
        </tpls>
      </n>
      <n v="32817110.07" in="0">
        <tpls c="4">
          <tpl fld="6" item="0"/>
          <tpl fld="3" item="6"/>
          <tpl fld="2" item="3"/>
          <tpl fld="0" item="1"/>
        </tpls>
      </n>
      <n v="238143814.69000009" in="0">
        <tpls c="3">
          <tpl fld="3" item="5"/>
          <tpl fld="2" item="2"/>
          <tpl fld="0" item="1"/>
        </tpls>
      </n>
      <n v="77969451.75" in="0">
        <tpls c="4">
          <tpl fld="6" item="0"/>
          <tpl fld="3" item="7"/>
          <tpl fld="2" item="5"/>
          <tpl fld="0" item="1"/>
        </tpls>
      </n>
      <n v="1403132.41" in="0">
        <tpls c="4">
          <tpl fld="3" item="8"/>
          <tpl fld="5" item="27"/>
          <tpl fld="2" item="4"/>
          <tpl fld="0" item="1"/>
        </tpls>
      </n>
      <n v="1800018.16" in="0">
        <tpls c="4">
          <tpl fld="3" item="7"/>
          <tpl fld="5" item="27"/>
          <tpl fld="2" item="4"/>
          <tpl fld="0" item="1"/>
        </tpls>
      </n>
      <n v="62493673.320000008" in="0">
        <tpls c="4">
          <tpl fld="6" item="0"/>
          <tpl fld="3" item="8"/>
          <tpl fld="2" item="5"/>
          <tpl fld="0" item="1"/>
        </tpls>
      </n>
      <n v="362274536.70000005" in="0">
        <tpls c="3">
          <tpl fld="3" item="8"/>
          <tpl fld="2" item="3"/>
          <tpl fld="0" item="1"/>
        </tpls>
      </n>
      <n v="21640716.230000004" in="0">
        <tpls c="4">
          <tpl fld="6" item="0"/>
          <tpl fld="3" item="8"/>
          <tpl fld="2" item="2"/>
          <tpl fld="0" item="1"/>
        </tpls>
      </n>
      <n v="375081716.75999957" in="0">
        <tpls c="3">
          <tpl fld="3" item="8"/>
          <tpl fld="2" item="4"/>
          <tpl fld="0" item="1"/>
        </tpls>
      </n>
      <n v="542823.09" in="0">
        <tpls c="4">
          <tpl fld="3" item="8"/>
          <tpl fld="5" item="27"/>
          <tpl fld="2" item="0"/>
          <tpl fld="0" item="1"/>
        </tpls>
      </n>
      <n v="237721951.13999981" in="0">
        <tpls c="3">
          <tpl fld="3" item="8"/>
          <tpl fld="2" item="0"/>
          <tpl fld="0" item="1"/>
        </tpls>
      </n>
      <n v="1293857.8700000001" in="0">
        <tpls c="4">
          <tpl fld="3" item="8"/>
          <tpl fld="5" item="27"/>
          <tpl fld="2" item="3"/>
          <tpl fld="0" item="1"/>
        </tpls>
      </n>
      <n v="41824974.510000005" in="0">
        <tpls c="4">
          <tpl fld="6" item="0"/>
          <tpl fld="3" item="7"/>
          <tpl fld="2" item="3"/>
          <tpl fld="0" item="1"/>
        </tpls>
      </n>
      <n v="45654280.199999988" in="0">
        <tpls c="4">
          <tpl fld="6" item="0"/>
          <tpl fld="3" item="8"/>
          <tpl fld="2" item="1"/>
          <tpl fld="0" item="1"/>
        </tpls>
      </n>
      <n v="202237438.30000004" in="0">
        <tpls c="3">
          <tpl fld="3" item="8"/>
          <tpl fld="2" item="2"/>
          <tpl fld="0" item="1"/>
        </tpls>
      </n>
      <n v="1748319.06" in="0">
        <tpls c="4">
          <tpl fld="3" item="7"/>
          <tpl fld="5" item="27"/>
          <tpl fld="2" item="3"/>
          <tpl fld="0" item="1"/>
        </tpls>
      </n>
      <n v="429703113.47000045" in="0">
        <tpls c="3">
          <tpl fld="3" item="7"/>
          <tpl fld="2" item="3"/>
          <tpl fld="0" item="1"/>
        </tpls>
      </n>
      <n v="281092170.18000013" in="0">
        <tpls c="3">
          <tpl fld="3" item="7"/>
          <tpl fld="2" item="0"/>
          <tpl fld="0" item="1"/>
        </tpls>
      </n>
      <n v="429492459.21000004" in="0">
        <tpls c="4">
          <tpl fld="6" item="0"/>
          <tpl fld="3" item="7"/>
          <tpl fld="2" item="6"/>
          <tpl fld="0" item="1"/>
        </tpls>
      </n>
      <n v="43223856.649999999" in="0">
        <tpls c="4">
          <tpl fld="6" item="0"/>
          <tpl fld="3" item="7"/>
          <tpl fld="2" item="4"/>
          <tpl fld="0" item="1"/>
        </tpls>
      </n>
      <n v="563160.59" in="0">
        <tpls c="4">
          <tpl fld="3" item="7"/>
          <tpl fld="5" item="27"/>
          <tpl fld="2" item="0"/>
          <tpl fld="0" item="1"/>
        </tpls>
      </n>
      <n v="243440962.33000001" in="0">
        <tpls c="3">
          <tpl fld="3" item="7"/>
          <tpl fld="2" item="2"/>
          <tpl fld="0" item="1"/>
        </tpls>
      </n>
      <n v="822593434.20000088" in="0">
        <tpls c="3">
          <tpl fld="3" item="7"/>
          <tpl fld="2" item="5"/>
          <tpl fld="0" item="1"/>
        </tpls>
      </n>
      <n v="4412508110.4700022" in="0">
        <tpls c="3">
          <tpl fld="3" item="7"/>
          <tpl fld="2" item="6"/>
          <tpl fld="0" item="1"/>
        </tpls>
      </n>
      <n v="18600818.289999999" in="0">
        <tpls c="4">
          <tpl fld="3" item="7"/>
          <tpl fld="5" item="27"/>
          <tpl fld="2" item="6"/>
          <tpl fld="0" item="1"/>
        </tpls>
      </n>
      <n v="26365463.190000005" in="0">
        <tpls c="4">
          <tpl fld="6" item="0"/>
          <tpl fld="3" item="7"/>
          <tpl fld="2" item="2"/>
          <tpl fld="0" item="1"/>
        </tpls>
      </n>
      <n v="1292557.19" in="0">
        <tpls c="4">
          <tpl fld="3" item="7"/>
          <tpl fld="5" item="27"/>
          <tpl fld="2" item="2"/>
          <tpl fld="0" item="1"/>
        </tpls>
      </n>
      <n v="3696386896.3400016" in="0">
        <tpls c="3">
          <tpl fld="3" item="8"/>
          <tpl fld="2" item="6"/>
          <tpl fld="0" item="1"/>
        </tpls>
      </n>
      <n v="1557142.54" in="0">
        <tpls c="4">
          <tpl fld="3" item="8"/>
          <tpl fld="5" item="27"/>
          <tpl fld="2" item="1"/>
          <tpl fld="0" item="1"/>
        </tpls>
      </n>
      <n v="600469282.19999969" in="0">
        <tpls c="3">
          <tpl fld="3" item="7"/>
          <tpl fld="2" item="1"/>
          <tpl fld="0" item="1"/>
        </tpls>
      </n>
      <n v="3755.17" in="0">
        <tpls c="3">
          <tpl fld="1" item="9"/>
          <tpl fld="4" item="4"/>
          <tpl fld="0" item="0"/>
        </tpls>
      </n>
      <n v="1848653.26" in="0">
        <tpls c="4">
          <tpl fld="3" item="7"/>
          <tpl fld="5" item="27"/>
          <tpl fld="2" item="1"/>
          <tpl fld="0" item="1"/>
        </tpls>
      </n>
      <n v="442881249.27000004" in="0">
        <tpls c="3">
          <tpl fld="3" item="7"/>
          <tpl fld="2" item="4"/>
          <tpl fld="0" item="1"/>
        </tpls>
      </n>
      <n v="55094036.5" in="0">
        <tpls c="4">
          <tpl fld="6" item="0"/>
          <tpl fld="3" item="7"/>
          <tpl fld="2" item="1"/>
          <tpl fld="0" item="1"/>
        </tpls>
      </n>
      <n v="36410274.369999997" in="0">
        <tpls c="4">
          <tpl fld="6" item="0"/>
          <tpl fld="3" item="8"/>
          <tpl fld="2" item="4"/>
          <tpl fld="0" item="1"/>
        </tpls>
      </n>
      <n v="4036334.33" in="0">
        <tpls c="4">
          <tpl fld="3" item="7"/>
          <tpl fld="5" item="27"/>
          <tpl fld="2" item="5"/>
          <tpl fld="0" item="1"/>
        </tpls>
      </n>
      <n v="33546592.309999999" in="0">
        <tpls c="4">
          <tpl fld="6" item="0"/>
          <tpl fld="3" item="8"/>
          <tpl fld="2" item="3"/>
          <tpl fld="0" item="1"/>
        </tpls>
      </n>
      <n v="365063718.08000004" in="0">
        <tpls c="4">
          <tpl fld="6" item="0"/>
          <tpl fld="3" item="8"/>
          <tpl fld="2" item="6"/>
          <tpl fld="0" item="1"/>
        </tpls>
      </n>
      <n v="858728.92" in="0">
        <tpls c="4">
          <tpl fld="3" item="8"/>
          <tpl fld="5" item="27"/>
          <tpl fld="2" item="2"/>
          <tpl fld="0" item="1"/>
        </tpls>
      </n>
      <n v="671276915.71000028" in="0">
        <tpls c="3">
          <tpl fld="3" item="8"/>
          <tpl fld="2" item="5"/>
          <tpl fld="0" item="1"/>
        </tpls>
      </n>
      <n v="26184402.430000003" in="0">
        <tpls c="4">
          <tpl fld="6" item="0"/>
          <tpl fld="3" item="7"/>
          <tpl fld="2" item="0"/>
          <tpl fld="0" item="1"/>
        </tpls>
      </n>
      <n v="492593107.52000016" in="0">
        <tpls c="3">
          <tpl fld="3" item="8"/>
          <tpl fld="2" item="1"/>
          <tpl fld="0" item="1"/>
        </tpls>
      </n>
      <n v="21589234.18" in="0">
        <tpls c="4">
          <tpl fld="6" item="0"/>
          <tpl fld="3" item="8"/>
          <tpl fld="2" item="0"/>
          <tpl fld="0" item="1"/>
        </tpls>
      </n>
      <n v="16763310.640000001" in="0">
        <tpls c="4">
          <tpl fld="3" item="8"/>
          <tpl fld="5" item="27"/>
          <tpl fld="2" item="6"/>
          <tpl fld="0" item="1"/>
        </tpls>
      </n>
      <n v="2578117.9900000002" in="0">
        <tpls c="4">
          <tpl fld="3" item="8"/>
          <tpl fld="5" item="27"/>
          <tpl fld="2" item="5"/>
          <tpl fld="0" item="1"/>
        </tpls>
      </n>
      <n v="1983440.06" in="0">
        <tpls c="4">
          <tpl fld="3" item="9"/>
          <tpl fld="5" item="27"/>
          <tpl fld="2" item="4"/>
          <tpl fld="0" item="1"/>
        </tpls>
      </n>
      <n v="19113820.850000001" in="0">
        <tpls c="4">
          <tpl fld="3" item="9"/>
          <tpl fld="5" item="27"/>
          <tpl fld="2" item="6"/>
          <tpl fld="0" item="1"/>
        </tpls>
      </n>
      <n v="843408801.47000015" in="0">
        <tpls c="3">
          <tpl fld="3" item="9"/>
          <tpl fld="2" item="5"/>
          <tpl fld="0" item="1"/>
        </tpls>
      </n>
      <n v="434288427.67999995" in="0">
        <tpls c="3">
          <tpl fld="3" item="9"/>
          <tpl fld="2" item="3"/>
          <tpl fld="0" item="1"/>
        </tpls>
      </n>
      <n v="3916436.53" in="0">
        <tpls c="4">
          <tpl fld="3" item="9"/>
          <tpl fld="5" item="27"/>
          <tpl fld="2" item="5"/>
          <tpl fld="0" item="1"/>
        </tpls>
      </n>
      <n v="292114218.31000012" in="0">
        <tpls c="3">
          <tpl fld="3" item="9"/>
          <tpl fld="2" item="0"/>
          <tpl fld="0" item="1"/>
        </tpls>
      </n>
      <n v="4524714437.4900026" in="0">
        <tpls c="3">
          <tpl fld="3" item="9"/>
          <tpl fld="2" item="6"/>
          <tpl fld="0" item="1"/>
        </tpls>
      </n>
      <n v="1335585.99" in="0">
        <tpls c="4">
          <tpl fld="3" item="9"/>
          <tpl fld="5" item="27"/>
          <tpl fld="2" item="2"/>
          <tpl fld="0" item="1"/>
        </tpls>
      </n>
      <n v="617400990.80000031" in="0">
        <tpls c="3">
          <tpl fld="3" item="9"/>
          <tpl fld="2" item="1"/>
          <tpl fld="0" item="1"/>
        </tpls>
      </n>
      <n v="255956908.7400001" in="0">
        <tpls c="3">
          <tpl fld="3" item="9"/>
          <tpl fld="2" item="2"/>
          <tpl fld="0" item="1"/>
        </tpls>
      </n>
      <n v="451019488.05000001" in="0">
        <tpls c="3">
          <tpl fld="3" item="9"/>
          <tpl fld="2" item="4"/>
          <tpl fld="0" item="1"/>
        </tpls>
      </n>
      <n v="2154660.98" in="0">
        <tpls c="4">
          <tpl fld="3" item="9"/>
          <tpl fld="5" item="27"/>
          <tpl fld="2" item="1"/>
          <tpl fld="0" item="1"/>
        </tpls>
      </n>
      <n v="95310.94" in="0">
        <tpls c="3">
          <tpl fld="6" item="0"/>
          <tpl fld="1" item="9"/>
          <tpl fld="0" item="0"/>
        </tpls>
      </n>
      <n v="640470.16" in="0">
        <tpls c="4">
          <tpl fld="3" item="9"/>
          <tpl fld="5" item="27"/>
          <tpl fld="2" item="0"/>
          <tpl fld="0" item="1"/>
        </tpls>
      </n>
      <n v="1512101.04" in="0">
        <tpls c="4">
          <tpl fld="3" item="9"/>
          <tpl fld="5" item="27"/>
          <tpl fld="2" item="3"/>
          <tpl fld="0" item="1"/>
        </tpls>
      </n>
      <n v="82864904.379999995" in="0">
        <tpls c="4">
          <tpl fld="6" item="0"/>
          <tpl fld="3" item="9"/>
          <tpl fld="2" item="5"/>
          <tpl fld="0" item="1"/>
        </tpls>
      </n>
      <n v="28085831.32" in="0">
        <tpls c="4">
          <tpl fld="6" item="0"/>
          <tpl fld="3" item="9"/>
          <tpl fld="2" item="2"/>
          <tpl fld="0" item="1"/>
        </tpls>
      </n>
      <n v="57376754.170000017" in="0">
        <tpls c="4">
          <tpl fld="6" item="0"/>
          <tpl fld="3" item="9"/>
          <tpl fld="2" item="1"/>
          <tpl fld="0" item="1"/>
        </tpls>
      </n>
      <n v="95475.47" in="0">
        <tpls c="3">
          <tpl fld="6" item="0"/>
          <tpl fld="1" item="10"/>
          <tpl fld="0" item="0"/>
        </tpls>
      </n>
      <n v="44161452.089999989" in="0">
        <tpls c="4">
          <tpl fld="6" item="0"/>
          <tpl fld="3" item="9"/>
          <tpl fld="2" item="4"/>
          <tpl fld="0" item="1"/>
        </tpls>
      </n>
      <n v="440007532.32999998" in="0">
        <tpls c="4">
          <tpl fld="6" item="0"/>
          <tpl fld="3" item="9"/>
          <tpl fld="2" item="6"/>
          <tpl fld="0" item="1"/>
        </tpls>
      </n>
      <n v="27199342.859999999" in="0">
        <tpls c="4">
          <tpl fld="6" item="0"/>
          <tpl fld="3" item="9"/>
          <tpl fld="2" item="0"/>
          <tpl fld="0" item="1"/>
        </tpls>
      </n>
      <n v="42300243.169999994" in="0">
        <tpls c="4">
          <tpl fld="6" item="0"/>
          <tpl fld="3" item="9"/>
          <tpl fld="2" item="3"/>
          <tpl fld="0" item="1"/>
        </tpls>
      </n>
      <n v="4701097040.079999" in="0">
        <tpls c="3">
          <tpl fld="3" item="10"/>
          <tpl fld="2" item="6"/>
          <tpl fld="0" item="1"/>
        </tpls>
      </n>
      <n v="45582392.260000005" in="0">
        <tpls c="4">
          <tpl fld="6" item="0"/>
          <tpl fld="3" item="10"/>
          <tpl fld="2" item="4"/>
          <tpl fld="0" item="1"/>
        </tpls>
      </n>
      <n v="29002011.739999995" in="0">
        <tpls c="4">
          <tpl fld="6" item="0"/>
          <tpl fld="3" item="10"/>
          <tpl fld="2" item="0"/>
          <tpl fld="0" item="1"/>
        </tpls>
      </n>
      <n v="86205956.85999997" in="0">
        <tpls c="4">
          <tpl fld="6" item="0"/>
          <tpl fld="3" item="10"/>
          <tpl fld="2" item="5"/>
          <tpl fld="0" item="1"/>
        </tpls>
      </n>
      <n v="273376370.72000015" in="0">
        <tpls c="3">
          <tpl fld="3" item="10"/>
          <tpl fld="2" item="2"/>
          <tpl fld="0" item="1"/>
        </tpls>
      </n>
      <n v="315603986.36999995" in="0">
        <tpls c="3">
          <tpl fld="3" item="10"/>
          <tpl fld="2" item="0"/>
          <tpl fld="0" item="1"/>
        </tpls>
      </n>
      <n v="43239835.280000001" in="0">
        <tpls c="4">
          <tpl fld="6" item="0"/>
          <tpl fld="3" item="10"/>
          <tpl fld="2" item="3"/>
          <tpl fld="0" item="1"/>
        </tpls>
      </n>
      <n v="455623539.17999995" in="0">
        <tpls c="4">
          <tpl fld="6" item="0"/>
          <tpl fld="3" item="10"/>
          <tpl fld="2" item="6"/>
          <tpl fld="0" item="1"/>
        </tpls>
      </n>
      <n v="446336907.0199998" in="0">
        <tpls c="3">
          <tpl fld="3" item="10"/>
          <tpl fld="2" item="3"/>
          <tpl fld="0" item="1"/>
        </tpls>
      </n>
      <n v="872291343.38999999" in="0">
        <tpls c="3">
          <tpl fld="3" item="10"/>
          <tpl fld="2" item="5"/>
          <tpl fld="0" item="1"/>
        </tpls>
      </n>
      <n v="29925785.070000004" in="0">
        <tpls c="4">
          <tpl fld="6" item="0"/>
          <tpl fld="3" item="10"/>
          <tpl fld="2" item="2"/>
          <tpl fld="0" item="1"/>
        </tpls>
      </n>
      <n v="645994328.80000055" in="0">
        <tpls c="3">
          <tpl fld="3" item="10"/>
          <tpl fld="2" item="1"/>
          <tpl fld="0" item="1"/>
        </tpls>
      </n>
      <n v="3727.27" in="0">
        <tpls c="3">
          <tpl fld="1" item="10"/>
          <tpl fld="4" item="4"/>
          <tpl fld="0" item="0"/>
        </tpls>
      </n>
      <n v="469504992.58999997" in="0">
        <tpls c="3">
          <tpl fld="3" item="10"/>
          <tpl fld="2" item="4"/>
          <tpl fld="0" item="1"/>
        </tpls>
      </n>
      <n v="60335832.610000007" in="0">
        <tpls c="4">
          <tpl fld="6" item="0"/>
          <tpl fld="3" item="10"/>
          <tpl fld="2" item="1"/>
          <tpl fld="0" item="1"/>
        </tpls>
      </n>
      <n v="3605.56" in="0">
        <tpls c="3">
          <tpl fld="1" item="11"/>
          <tpl fld="4" item="4"/>
          <tpl fld="0" item="0"/>
        </tpls>
      </n>
      <n v="4799633.78" in="0">
        <tpls c="4">
          <tpl fld="3" item="10"/>
          <tpl fld="5" item="27"/>
          <tpl fld="2" item="5"/>
          <tpl fld="0" item="1"/>
        </tpls>
      </n>
      <n v="1818067.66" in="0">
        <tpls c="4">
          <tpl fld="3" item="10"/>
          <tpl fld="5" item="27"/>
          <tpl fld="2" item="4"/>
          <tpl fld="0" item="1"/>
        </tpls>
      </n>
      <n v="95288.58" in="0">
        <tpls c="3">
          <tpl fld="6" item="0"/>
          <tpl fld="1" item="11"/>
          <tpl fld="0" item="0"/>
        </tpls>
      </n>
      <n v="2259581.62" in="0">
        <tpls c="4">
          <tpl fld="3" item="10"/>
          <tpl fld="5" item="27"/>
          <tpl fld="2" item="1"/>
          <tpl fld="0" item="1"/>
        </tpls>
      </n>
      <n v="623358.19999999995" in="0">
        <tpls c="4">
          <tpl fld="3" item="10"/>
          <tpl fld="5" item="27"/>
          <tpl fld="2" item="0"/>
          <tpl fld="0" item="1"/>
        </tpls>
      </n>
      <n v="19538168.530000001" in="0">
        <tpls c="4">
          <tpl fld="3" item="10"/>
          <tpl fld="5" item="27"/>
          <tpl fld="2" item="6"/>
          <tpl fld="0" item="1"/>
        </tpls>
      </n>
      <n v="1416839.23" in="0">
        <tpls c="4">
          <tpl fld="3" item="10"/>
          <tpl fld="5" item="27"/>
          <tpl fld="2" item="3"/>
          <tpl fld="0" item="1"/>
        </tpls>
      </n>
      <n v="1544588.39" in="0">
        <tpls c="4">
          <tpl fld="3" item="10"/>
          <tpl fld="5" item="27"/>
          <tpl fld="2" item="2"/>
          <tpl fld="0" item="1"/>
        </tpls>
      </n>
      <n v="481402883.28999966" in="0">
        <tpls c="3">
          <tpl fld="3" item="11"/>
          <tpl fld="2" item="3"/>
          <tpl fld="0" item="1"/>
        </tpls>
      </n>
      <n v="473169390.97000009" in="0">
        <tpls c="4">
          <tpl fld="6" item="0"/>
          <tpl fld="3" item="11"/>
          <tpl fld="2" item="6"/>
          <tpl fld="0" item="1"/>
        </tpls>
      </n>
      <n v="19586051.109999999" in="0">
        <tpls c="4">
          <tpl fld="3" item="11"/>
          <tpl fld="5" item="27"/>
          <tpl fld="2" item="6"/>
          <tpl fld="0" item="1"/>
        </tpls>
      </n>
      <n v="680132731.51000035" in="0">
        <tpls c="3">
          <tpl fld="3" item="11"/>
          <tpl fld="2" item="1"/>
          <tpl fld="0" item="1"/>
        </tpls>
      </n>
      <n v="4890938846.4700003" in="0">
        <tpls c="3">
          <tpl fld="3" item="11"/>
          <tpl fld="2" item="6"/>
          <tpl fld="0" item="1"/>
        </tpls>
      </n>
      <n v="2249012.7799999998" in="0">
        <tpls c="4">
          <tpl fld="3" item="11"/>
          <tpl fld="5" item="27"/>
          <tpl fld="2" item="1"/>
          <tpl fld="0" item="1"/>
        </tpls>
      </n>
      <n v="1436377.93" in="0">
        <tpls c="4">
          <tpl fld="3" item="11"/>
          <tpl fld="5" item="27"/>
          <tpl fld="2" item="3"/>
          <tpl fld="0" item="1"/>
        </tpls>
      </n>
      <n v="95572.74" in="0">
        <tpls c="3">
          <tpl fld="6" item="0"/>
          <tpl fld="1" item="12"/>
          <tpl fld="0" item="0"/>
        </tpls>
      </n>
      <n v="1519705.74" in="0">
        <tpls c="4">
          <tpl fld="3" item="11"/>
          <tpl fld="5" item="27"/>
          <tpl fld="2" item="2"/>
          <tpl fld="0" item="1"/>
        </tpls>
      </n>
      <n v="490256089.46000004" in="0">
        <tpls c="3">
          <tpl fld="3" item="11"/>
          <tpl fld="2" item="4"/>
          <tpl fld="0" item="1"/>
        </tpls>
      </n>
      <n v="47225755.350000009" in="0">
        <tpls c="4">
          <tpl fld="6" item="0"/>
          <tpl fld="3" item="11"/>
          <tpl fld="2" item="3"/>
          <tpl fld="0" item="1"/>
        </tpls>
      </n>
      <n v="47177774.830000006" in="0">
        <tpls c="4">
          <tpl fld="6" item="0"/>
          <tpl fld="3" item="11"/>
          <tpl fld="2" item="4"/>
          <tpl fld="0" item="1"/>
        </tpls>
      </n>
      <n v="31450164.73" in="0">
        <tpls c="4">
          <tpl fld="6" item="0"/>
          <tpl fld="3" item="11"/>
          <tpl fld="2" item="0"/>
          <tpl fld="0" item="1"/>
        </tpls>
      </n>
      <n v="30528404.869999997" in="0">
        <tpls c="4">
          <tpl fld="6" item="0"/>
          <tpl fld="3" item="11"/>
          <tpl fld="2" item="2"/>
          <tpl fld="0" item="1"/>
        </tpls>
      </n>
      <n v="336523130.22000015" in="0">
        <tpls c="3">
          <tpl fld="3" item="11"/>
          <tpl fld="2" item="0"/>
          <tpl fld="0" item="1"/>
        </tpls>
      </n>
      <n v="89033053.800000012" in="0">
        <tpls c="4">
          <tpl fld="6" item="0"/>
          <tpl fld="3" item="11"/>
          <tpl fld="2" item="5"/>
          <tpl fld="0" item="1"/>
        </tpls>
      </n>
      <n v="61884891.43" in="0">
        <tpls c="4">
          <tpl fld="6" item="0"/>
          <tpl fld="3" item="11"/>
          <tpl fld="2" item="1"/>
          <tpl fld="0" item="1"/>
        </tpls>
      </n>
      <n v="1846199.52" in="0">
        <tpls c="4">
          <tpl fld="3" item="11"/>
          <tpl fld="5" item="27"/>
          <tpl fld="2" item="4"/>
          <tpl fld="0" item="1"/>
        </tpls>
      </n>
      <n v="282223380.44999993" in="0">
        <tpls c="3">
          <tpl fld="3" item="11"/>
          <tpl fld="2" item="2"/>
          <tpl fld="0" item="1"/>
        </tpls>
      </n>
      <n v="920329161.63999891" in="0">
        <tpls c="3">
          <tpl fld="3" item="11"/>
          <tpl fld="2" item="5"/>
          <tpl fld="0" item="1"/>
        </tpls>
      </n>
      <n v="3635756.15" in="0">
        <tpls c="4">
          <tpl fld="3" item="11"/>
          <tpl fld="5" item="27"/>
          <tpl fld="2" item="5"/>
          <tpl fld="0" item="1"/>
        </tpls>
      </n>
      <n v="673239.27" in="0">
        <tpls c="4">
          <tpl fld="3" item="11"/>
          <tpl fld="5" item="27"/>
          <tpl fld="2" item="0"/>
          <tpl fld="0" item="1"/>
        </tpls>
      </n>
      <n v="3504.08" in="0">
        <tpls c="3">
          <tpl fld="1" item="12"/>
          <tpl fld="4" item="4"/>
          <tpl fld="0" item="0"/>
        </tpls>
      </n>
      <n v="1573386.24" in="0">
        <tpls c="4">
          <tpl fld="3" item="12"/>
          <tpl fld="5" item="27"/>
          <tpl fld="2" item="2"/>
          <tpl fld="0" item="1"/>
        </tpls>
      </n>
      <n v="730595444.1700002" in="0">
        <tpls c="3">
          <tpl fld="3" item="12"/>
          <tpl fld="2" item="1"/>
          <tpl fld="0" item="1"/>
        </tpls>
      </n>
      <n v="353444585.07999992" in="0">
        <tpls c="3">
          <tpl fld="3" item="12"/>
          <tpl fld="2" item="0"/>
          <tpl fld="0" item="1"/>
        </tpls>
      </n>
      <n v="5209466934.4199991" in="0">
        <tpls c="3">
          <tpl fld="3" item="12"/>
          <tpl fld="2" item="6"/>
          <tpl fld="0" item="1"/>
        </tpls>
      </n>
      <n v="3902168.06" in="0">
        <tpls c="4">
          <tpl fld="3" item="12"/>
          <tpl fld="5" item="27"/>
          <tpl fld="2" item="5"/>
          <tpl fld="0" item="1"/>
        </tpls>
      </n>
      <n v="32510981.280000001" in="0">
        <tpls c="4">
          <tpl fld="6" item="0"/>
          <tpl fld="3" item="12"/>
          <tpl fld="2" item="0"/>
          <tpl fld="0" item="1"/>
        </tpls>
      </n>
      <n v="1678348.18" in="0">
        <tpls c="4">
          <tpl fld="3" item="12"/>
          <tpl fld="5" item="27"/>
          <tpl fld="2" item="3"/>
          <tpl fld="0" item="1"/>
        </tpls>
      </n>
      <n v="503429999.67000002" in="0">
        <tpls c="4">
          <tpl fld="6" item="0"/>
          <tpl fld="3" item="12"/>
          <tpl fld="2" item="6"/>
          <tpl fld="0" item="1"/>
        </tpls>
      </n>
      <n v="2273078.21" in="0">
        <tpls c="4">
          <tpl fld="3" item="12"/>
          <tpl fld="5" item="27"/>
          <tpl fld="2" item="1"/>
          <tpl fld="0" item="1"/>
        </tpls>
      </n>
      <n v="20236385.350000001" in="0">
        <tpls c="4">
          <tpl fld="3" item="12"/>
          <tpl fld="5" item="27"/>
          <tpl fld="2" item="6"/>
          <tpl fld="0" item="1"/>
        </tpls>
      </n>
      <n v="67520254.140000015" in="0">
        <tpls c="4">
          <tpl fld="6" item="0"/>
          <tpl fld="3" item="12"/>
          <tpl fld="2" item="1"/>
          <tpl fld="0" item="1"/>
        </tpls>
      </n>
      <n v="982813067.25000024" in="0">
        <tpls c="3">
          <tpl fld="3" item="12"/>
          <tpl fld="2" item="5"/>
          <tpl fld="0" item="1"/>
        </tpls>
      </n>
      <n v="49719000.779999994" in="0">
        <tpls c="4">
          <tpl fld="6" item="0"/>
          <tpl fld="3" item="12"/>
          <tpl fld="2" item="4"/>
          <tpl fld="0" item="1"/>
        </tpls>
      </n>
      <n v="1821956.61" in="0">
        <tpls c="4">
          <tpl fld="3" item="12"/>
          <tpl fld="5" item="27"/>
          <tpl fld="2" item="4"/>
          <tpl fld="0" item="1"/>
        </tpls>
      </n>
      <n v="50657449.359999999" in="0">
        <tpls c="4">
          <tpl fld="6" item="0"/>
          <tpl fld="3" item="12"/>
          <tpl fld="2" item="3"/>
          <tpl fld="0" item="1"/>
        </tpls>
      </n>
      <n v="298638479.13999987" in="0">
        <tpls c="3">
          <tpl fld="3" item="12"/>
          <tpl fld="2" item="2"/>
          <tpl fld="0" item="1"/>
        </tpls>
      </n>
      <n v="32524173.559999999" in="0">
        <tpls c="4">
          <tpl fld="6" item="0"/>
          <tpl fld="3" item="12"/>
          <tpl fld="2" item="2"/>
          <tpl fld="0" item="1"/>
        </tpls>
      </n>
      <n v="505009194.33000016" in="0">
        <tpls c="3">
          <tpl fld="3" item="12"/>
          <tpl fld="2" item="3"/>
          <tpl fld="0" item="1"/>
        </tpls>
      </n>
      <n v="650624.72" in="0">
        <tpls c="4">
          <tpl fld="3" item="12"/>
          <tpl fld="5" item="27"/>
          <tpl fld="2" item="0"/>
          <tpl fld="0" item="1"/>
        </tpls>
      </n>
      <n v="513868227.55000007" in="0">
        <tpls c="3">
          <tpl fld="3" item="12"/>
          <tpl fld="2" item="4"/>
          <tpl fld="0" item="1"/>
        </tpls>
      </n>
      <n v="95103688.969999984" in="0">
        <tpls c="4">
          <tpl fld="6" item="0"/>
          <tpl fld="3" item="12"/>
          <tpl fld="2" item="5"/>
          <tpl fld="0" item="1"/>
        </tpls>
      </n>
      <n v="318221173.68000025" in="0">
        <tpls c="3">
          <tpl fld="3" item="13"/>
          <tpl fld="2" item="2"/>
          <tpl fld="0" item="1"/>
        </tpls>
      </n>
      <n v="3301.85" in="0">
        <tpls c="3">
          <tpl fld="1" item="13"/>
          <tpl fld="4" item="4"/>
          <tpl fld="0" item="0"/>
        </tpls>
      </n>
      <n v="5575775791.909996" in="0">
        <tpls c="3">
          <tpl fld="3" item="13"/>
          <tpl fld="2" item="6"/>
          <tpl fld="0" item="1"/>
        </tpls>
      </n>
      <n v="379072335.07999998" in="0">
        <tpls c="3">
          <tpl fld="3" item="13"/>
          <tpl fld="2" item="0"/>
          <tpl fld="0" item="1"/>
        </tpls>
      </n>
      <n v="1042081646.5499998" in="0">
        <tpls c="3">
          <tpl fld="3" item="13"/>
          <tpl fld="2" item="5"/>
          <tpl fld="0" item="1"/>
        </tpls>
      </n>
      <n v="541452609.5200001" in="0">
        <tpls c="3">
          <tpl fld="3" item="13"/>
          <tpl fld="2" item="3"/>
          <tpl fld="0" item="1"/>
        </tpls>
      </n>
      <n v="778201972.1000005" in="0">
        <tpls c="3">
          <tpl fld="3" item="13"/>
          <tpl fld="2" item="1"/>
          <tpl fld="0" item="1"/>
        </tpls>
      </n>
      <n v="95877.26" in="0">
        <tpls c="3">
          <tpl fld="6" item="0"/>
          <tpl fld="1" item="13"/>
          <tpl fld="0" item="0"/>
        </tpls>
      </n>
      <n v="544497197.85999978" in="0">
        <tpls c="3">
          <tpl fld="3" item="13"/>
          <tpl fld="2" item="4"/>
          <tpl fld="0" item="1"/>
        </tpls>
      </n>
      <n v="51597457.990000002" in="0">
        <tpls c="4">
          <tpl fld="6" item="0"/>
          <tpl fld="3" item="13"/>
          <tpl fld="2" item="4"/>
          <tpl fld="0" item="1"/>
        </tpls>
      </n>
      <n v="559207.42000000004" in="0">
        <tpls c="4">
          <tpl fld="3" item="13"/>
          <tpl fld="5" item="27"/>
          <tpl fld="2" item="0"/>
          <tpl fld="0" item="1"/>
        </tpls>
      </n>
      <n v="540347221.93000007" in="0">
        <tpls c="4">
          <tpl fld="6" item="0"/>
          <tpl fld="3" item="13"/>
          <tpl fld="2" item="6"/>
          <tpl fld="0" item="1"/>
        </tpls>
      </n>
      <n v="1804612.67" in="0">
        <tpls c="4">
          <tpl fld="3" item="13"/>
          <tpl fld="5" item="27"/>
          <tpl fld="2" item="3"/>
          <tpl fld="0" item="1"/>
        </tpls>
      </n>
      <n v="2449557.08" in="0">
        <tpls c="4">
          <tpl fld="3" item="13"/>
          <tpl fld="5" item="27"/>
          <tpl fld="2" item="1"/>
          <tpl fld="0" item="1"/>
        </tpls>
      </n>
      <n v="53914666.859999999" in="0">
        <tpls c="4">
          <tpl fld="6" item="0"/>
          <tpl fld="3" item="13"/>
          <tpl fld="2" item="3"/>
          <tpl fld="0" item="1"/>
        </tpls>
      </n>
      <n v="34549926.100000001" in="0">
        <tpls c="4">
          <tpl fld="6" item="0"/>
          <tpl fld="3" item="13"/>
          <tpl fld="2" item="0"/>
          <tpl fld="0" item="1"/>
        </tpls>
      </n>
      <n v="21814303.440000001" in="0">
        <tpls c="4">
          <tpl fld="3" item="13"/>
          <tpl fld="5" item="27"/>
          <tpl fld="2" item="6"/>
          <tpl fld="0" item="1"/>
        </tpls>
      </n>
      <n v="1888796.27" in="0">
        <tpls c="4">
          <tpl fld="3" item="13"/>
          <tpl fld="5" item="27"/>
          <tpl fld="2" item="4"/>
          <tpl fld="0" item="1"/>
        </tpls>
      </n>
      <n v="101238542.66" in="0">
        <tpls c="4">
          <tpl fld="6" item="0"/>
          <tpl fld="3" item="13"/>
          <tpl fld="2" item="5"/>
          <tpl fld="0" item="1"/>
        </tpls>
      </n>
      <n v="34960492.920000002" in="0">
        <tpls c="4">
          <tpl fld="6" item="0"/>
          <tpl fld="3" item="13"/>
          <tpl fld="2" item="2"/>
          <tpl fld="0" item="1"/>
        </tpls>
      </n>
      <n v="4293919.1399999997" in="0">
        <tpls c="4">
          <tpl fld="3" item="13"/>
          <tpl fld="5" item="27"/>
          <tpl fld="2" item="5"/>
          <tpl fld="0" item="1"/>
        </tpls>
      </n>
      <n v="3155.93" in="0">
        <tpls c="3">
          <tpl fld="1" item="14"/>
          <tpl fld="4" item="4"/>
          <tpl fld="0" item="0"/>
        </tpls>
      </n>
      <n v="1777913.71" in="0">
        <tpls c="4">
          <tpl fld="3" item="13"/>
          <tpl fld="5" item="27"/>
          <tpl fld="2" item="2"/>
          <tpl fld="0" item="1"/>
        </tpls>
      </n>
      <n v="71763863.879999995" in="0">
        <tpls c="4">
          <tpl fld="6" item="0"/>
          <tpl fld="3" item="13"/>
          <tpl fld="2" item="1"/>
          <tpl fld="0" item="1"/>
        </tpls>
      </n>
      <n v="327552360.69999999" in="0">
        <tpls c="3">
          <tpl fld="3" item="14"/>
          <tpl fld="2" item="2"/>
          <tpl fld="0" item="1"/>
        </tpls>
      </n>
      <n v="839039749.96000004" in="0">
        <tpls c="3">
          <tpl fld="3" item="14"/>
          <tpl fld="2" item="1"/>
          <tpl fld="0" item="1"/>
        </tpls>
      </n>
      <n v="1087302410.9400001" in="0">
        <tpls c="3">
          <tpl fld="3" item="14"/>
          <tpl fld="2" item="5"/>
          <tpl fld="0" item="1"/>
        </tpls>
      </n>
      <n v="4041809.53" in="0">
        <tpls c="4">
          <tpl fld="3" item="14"/>
          <tpl fld="5" item="27"/>
          <tpl fld="2" item="5"/>
          <tpl fld="0" item="1"/>
        </tpls>
      </n>
      <n v="1806317.56" in="0">
        <tpls c="4">
          <tpl fld="3" item="14"/>
          <tpl fld="5" item="27"/>
          <tpl fld="2" item="2"/>
          <tpl fld="0" item="1"/>
        </tpls>
      </n>
      <n v="5992462446.2599993" in="0">
        <tpls c="3">
          <tpl fld="3" item="14"/>
          <tpl fld="2" item="6"/>
          <tpl fld="0" item="1"/>
        </tpls>
      </n>
      <n v="2529488.85" in="0">
        <tpls c="4">
          <tpl fld="3" item="14"/>
          <tpl fld="5" item="27"/>
          <tpl fld="2" item="1"/>
          <tpl fld="0" item="1"/>
        </tpls>
      </n>
      <n v="570872.93999999994" in="0">
        <tpls c="4">
          <tpl fld="3" item="14"/>
          <tpl fld="5" item="27"/>
          <tpl fld="2" item="0"/>
          <tpl fld="0" item="1"/>
        </tpls>
      </n>
      <n v="558668578.55999994" in="0">
        <tpls c="3">
          <tpl fld="3" item="14"/>
          <tpl fld="2" item="3"/>
          <tpl fld="0" item="1"/>
        </tpls>
      </n>
      <n v="580301453.20000005" in="0">
        <tpls c="3">
          <tpl fld="3" item="14"/>
          <tpl fld="2" item="4"/>
          <tpl fld="0" item="1"/>
        </tpls>
      </n>
      <n v="1899440.6" in="0">
        <tpls c="4">
          <tpl fld="3" item="14"/>
          <tpl fld="5" item="27"/>
          <tpl fld="2" item="4"/>
          <tpl fld="0" item="1"/>
        </tpls>
      </n>
      <n v="386673596.0199998" in="0">
        <tpls c="3">
          <tpl fld="3" item="14"/>
          <tpl fld="2" item="0"/>
          <tpl fld="0" item="1"/>
        </tpls>
      </n>
      <n v="96169.84" in="0">
        <tpls c="3">
          <tpl fld="6" item="0"/>
          <tpl fld="1" item="14"/>
          <tpl fld="0" item="0"/>
        </tpls>
      </n>
      <n v="1829010.85" in="0">
        <tpls c="4">
          <tpl fld="3" item="14"/>
          <tpl fld="5" item="27"/>
          <tpl fld="2" item="3"/>
          <tpl fld="0" item="1"/>
        </tpls>
      </n>
      <n v="22474103.800000001" in="0">
        <tpls c="4">
          <tpl fld="3" item="14"/>
          <tpl fld="5" item="27"/>
          <tpl fld="2" item="6"/>
          <tpl fld="0" item="1"/>
        </tpls>
      </n>
      <n v="34739264.009999998" in="0">
        <tpls c="4">
          <tpl fld="6" item="0"/>
          <tpl fld="3" item="14"/>
          <tpl fld="2" item="0"/>
          <tpl fld="0" item="1"/>
        </tpls>
      </n>
      <n v="75616324.230000004" in="0">
        <tpls c="4">
          <tpl fld="6" item="0"/>
          <tpl fld="3" item="14"/>
          <tpl fld="2" item="1"/>
          <tpl fld="0" item="1"/>
        </tpls>
      </n>
      <n v="35658156.779999994" in="0">
        <tpls c="4">
          <tpl fld="6" item="0"/>
          <tpl fld="3" item="14"/>
          <tpl fld="2" item="2"/>
          <tpl fld="0" item="1"/>
        </tpls>
      </n>
      <n v="105334434.67999999" in="0">
        <tpls c="4">
          <tpl fld="6" item="0"/>
          <tpl fld="3" item="14"/>
          <tpl fld="2" item="5"/>
          <tpl fld="0" item="1"/>
        </tpls>
      </n>
      <n v="53235206.069999993" in="0">
        <tpls c="4">
          <tpl fld="6" item="0"/>
          <tpl fld="3" item="14"/>
          <tpl fld="2" item="4"/>
          <tpl fld="0" item="1"/>
        </tpls>
      </n>
      <n v="582804152.7900002" in="0">
        <tpls c="4">
          <tpl fld="6" item="0"/>
          <tpl fld="3" item="14"/>
          <tpl fld="2" item="6"/>
          <tpl fld="0" item="1"/>
        </tpls>
      </n>
      <n v="56273422.740000002" in="0">
        <tpls c="4">
          <tpl fld="6" item="0"/>
          <tpl fld="3" item="14"/>
          <tpl fld="2" item="3"/>
          <tpl fld="0" item="1"/>
        </tpls>
      </n>
      <n v="821721417.7299999" in="0">
        <tpls c="3">
          <tpl fld="3" item="15"/>
          <tpl fld="2" item="1"/>
          <tpl fld="0" item="1"/>
        </tpls>
      </n>
      <n v="1081083343.8900001" in="0">
        <tpls c="3">
          <tpl fld="3" item="15"/>
          <tpl fld="2" item="5"/>
          <tpl fld="0" item="1"/>
        </tpls>
      </n>
      <n v="329552231.38999993" in="0">
        <tpls c="3">
          <tpl fld="3" item="15"/>
          <tpl fld="2" item="2"/>
          <tpl fld="0" item="1"/>
        </tpls>
      </n>
      <n v="386262686.09999996" in="0">
        <tpls c="3">
          <tpl fld="3" item="15"/>
          <tpl fld="2" item="0"/>
          <tpl fld="0" item="1"/>
        </tpls>
      </n>
      <n v="97166.96" in="0">
        <tpls c="3">
          <tpl fld="6" item="0"/>
          <tpl fld="1" item="15"/>
          <tpl fld="0" item="0"/>
        </tpls>
      </n>
      <n v="5936644947.7100019" in="0">
        <tpls c="3">
          <tpl fld="3" item="15"/>
          <tpl fld="2" item="6"/>
          <tpl fld="0" item="1"/>
        </tpls>
      </n>
      <n v="541209933.61999989" in="0">
        <tpls c="3">
          <tpl fld="3" item="15"/>
          <tpl fld="2" item="3"/>
          <tpl fld="0" item="1"/>
        </tpls>
      </n>
      <n v="564967493.24000013" in="0">
        <tpls c="3">
          <tpl fld="3" item="15"/>
          <tpl fld="2" item="4"/>
          <tpl fld="0" item="1"/>
        </tpls>
      </n>
      <n v="3157.52" in="0">
        <tpls c="3">
          <tpl fld="1" item="15"/>
          <tpl fld="4" item="4"/>
          <tpl fld="0" item="0"/>
        </tpls>
      </n>
      <n v="1816593.68" in="0">
        <tpls c="4">
          <tpl fld="3" item="15"/>
          <tpl fld="5" item="27"/>
          <tpl fld="2" item="4"/>
          <tpl fld="0" item="1"/>
        </tpls>
      </n>
      <n v="103404029.20999998" in="0">
        <tpls c="4">
          <tpl fld="6" item="0"/>
          <tpl fld="3" item="15"/>
          <tpl fld="2" item="5"/>
          <tpl fld="0" item="1"/>
        </tpls>
      </n>
      <n v="54833333.090000011" in="0">
        <tpls c="4">
          <tpl fld="6" item="0"/>
          <tpl fld="3" item="15"/>
          <tpl fld="2" item="3"/>
          <tpl fld="0" item="1"/>
        </tpls>
      </n>
      <n v="1799558.39" in="0">
        <tpls c="4">
          <tpl fld="3" item="15"/>
          <tpl fld="5" item="27"/>
          <tpl fld="2" item="3"/>
          <tpl fld="0" item="1"/>
        </tpls>
      </n>
      <n v="22176425.690000001" in="0">
        <tpls c="4">
          <tpl fld="3" item="15"/>
          <tpl fld="5" item="27"/>
          <tpl fld="2" item="6"/>
          <tpl fld="0" item="1"/>
        </tpls>
      </n>
      <n v="35419689.07" in="0">
        <tpls c="4">
          <tpl fld="6" item="0"/>
          <tpl fld="3" item="15"/>
          <tpl fld="2" item="0"/>
          <tpl fld="0" item="1"/>
        </tpls>
      </n>
      <n v="1789818.83" in="0">
        <tpls c="4">
          <tpl fld="3" item="15"/>
          <tpl fld="5" item="27"/>
          <tpl fld="2" item="2"/>
          <tpl fld="0" item="1"/>
        </tpls>
      </n>
      <n v="574888314.67000008" in="0">
        <tpls c="4">
          <tpl fld="6" item="0"/>
          <tpl fld="3" item="15"/>
          <tpl fld="2" item="6"/>
          <tpl fld="0" item="1"/>
        </tpls>
      </n>
      <n v="72612642.780000016" in="0">
        <tpls c="4">
          <tpl fld="6" item="0"/>
          <tpl fld="3" item="15"/>
          <tpl fld="2" item="1"/>
          <tpl fld="0" item="1"/>
        </tpls>
      </n>
      <n v="4064453.8" in="0">
        <tpls c="4">
          <tpl fld="3" item="15"/>
          <tpl fld="5" item="27"/>
          <tpl fld="2" item="5"/>
          <tpl fld="0" item="1"/>
        </tpls>
      </n>
      <n v="546986.36" in="0">
        <tpls c="4">
          <tpl fld="3" item="15"/>
          <tpl fld="5" item="27"/>
          <tpl fld="2" item="0"/>
          <tpl fld="0" item="1"/>
        </tpls>
      </n>
      <n v="35789908.389999993" in="0">
        <tpls c="4">
          <tpl fld="6" item="0"/>
          <tpl fld="3" item="15"/>
          <tpl fld="2" item="2"/>
          <tpl fld="0" item="1"/>
        </tpls>
      </n>
      <n v="2397413.23" in="0">
        <tpls c="4">
          <tpl fld="3" item="15"/>
          <tpl fld="5" item="27"/>
          <tpl fld="2" item="1"/>
          <tpl fld="0" item="1"/>
        </tpls>
      </n>
      <n v="52055792.710000008" in="0">
        <tpls c="4">
          <tpl fld="6" item="0"/>
          <tpl fld="3" item="15"/>
          <tpl fld="2" item="4"/>
          <tpl fld="0" item="1"/>
        </tpls>
      </n>
      <n v="572992412.27999997" in="0">
        <tpls c="3">
          <tpl fld="3" item="16"/>
          <tpl fld="2" item="4"/>
          <tpl fld="0" item="1"/>
        </tpls>
      </n>
      <n v="1109056854.5899999" in="0">
        <tpls c="3">
          <tpl fld="3" item="16"/>
          <tpl fld="2" item="5"/>
          <tpl fld="0" item="1"/>
        </tpls>
      </n>
      <n v="832635527.61999905" in="0">
        <tpls c="3">
          <tpl fld="3" item="16"/>
          <tpl fld="2" item="1"/>
          <tpl fld="0" item="1"/>
        </tpls>
      </n>
      <n v="6067120510.7199955" in="0">
        <tpls c="3">
          <tpl fld="3" item="16"/>
          <tpl fld="2" item="6"/>
          <tpl fld="0" item="1"/>
        </tpls>
      </n>
      <n v="404735579.46000028" in="0">
        <tpls c="3">
          <tpl fld="3" item="16"/>
          <tpl fld="2" item="0"/>
          <tpl fld="0" item="1"/>
        </tpls>
      </n>
      <n v="3089.58" in="0">
        <tpls c="3">
          <tpl fld="1" item="16"/>
          <tpl fld="4" item="4"/>
          <tpl fld="0" item="0"/>
        </tpls>
      </n>
      <n v="535209207.73000008" in="0">
        <tpls c="3">
          <tpl fld="3" item="16"/>
          <tpl fld="2" item="3"/>
          <tpl fld="0" item="1"/>
        </tpls>
      </n>
      <n v="97119.42" in="0">
        <tpls c="3">
          <tpl fld="6" item="0"/>
          <tpl fld="1" item="16"/>
          <tpl fld="0" item="0"/>
        </tpls>
      </n>
      <n v="338647279.89999992" in="0">
        <tpls c="3">
          <tpl fld="3" item="16"/>
          <tpl fld="2" item="2"/>
          <tpl fld="0" item="1"/>
        </tpls>
      </n>
      <n v="1799738.63" in="0">
        <tpls c="4">
          <tpl fld="3" item="16"/>
          <tpl fld="5" item="27"/>
          <tpl fld="2" item="2"/>
          <tpl fld="0" item="1"/>
        </tpls>
      </n>
      <n v="1953639.81" in="0">
        <tpls c="4">
          <tpl fld="3" item="16"/>
          <tpl fld="5" item="27"/>
          <tpl fld="2" item="4"/>
          <tpl fld="0" item="1"/>
        </tpls>
      </n>
      <n v="22918130.66" in="0">
        <tpls c="4">
          <tpl fld="3" item="16"/>
          <tpl fld="5" item="27"/>
          <tpl fld="2" item="6"/>
          <tpl fld="0" item="1"/>
        </tpls>
      </n>
      <n v="54990597.110000007" in="0">
        <tpls c="4">
          <tpl fld="6" item="0"/>
          <tpl fld="3" item="16"/>
          <tpl fld="2" item="3"/>
          <tpl fld="0" item="1"/>
        </tpls>
      </n>
      <n v="37293667.939999998" in="0">
        <tpls c="4">
          <tpl fld="6" item="0"/>
          <tpl fld="3" item="16"/>
          <tpl fld="2" item="0"/>
          <tpl fld="0" item="1"/>
        </tpls>
      </n>
      <n v="2479813.1" in="0">
        <tpls c="4">
          <tpl fld="3" item="16"/>
          <tpl fld="5" item="27"/>
          <tpl fld="2" item="1"/>
          <tpl fld="0" item="1"/>
        </tpls>
      </n>
      <n v="1823351.65" in="0">
        <tpls c="4">
          <tpl fld="3" item="16"/>
          <tpl fld="5" item="27"/>
          <tpl fld="2" item="3"/>
          <tpl fld="0" item="1"/>
        </tpls>
      </n>
      <n v="3139.99" in="0">
        <tpls c="3">
          <tpl fld="1" item="17"/>
          <tpl fld="4" item="4"/>
          <tpl fld="0" item="0"/>
        </tpls>
      </n>
      <n v="96594.19" in="0">
        <tpls c="3">
          <tpl fld="6" item="0"/>
          <tpl fld="1" item="17"/>
          <tpl fld="0" item="0"/>
        </tpls>
      </n>
      <n v="4101803.93" in="0">
        <tpls c="4">
          <tpl fld="3" item="16"/>
          <tpl fld="5" item="27"/>
          <tpl fld="2" item="5"/>
          <tpl fld="0" item="1"/>
        </tpls>
      </n>
      <n v="36459890.130000003" in="0">
        <tpls c="4">
          <tpl fld="6" item="0"/>
          <tpl fld="3" item="16"/>
          <tpl fld="2" item="2"/>
          <tpl fld="0" item="1"/>
        </tpls>
      </n>
      <n v="71316986.75" in="0">
        <tpls c="4">
          <tpl fld="6" item="0"/>
          <tpl fld="3" item="16"/>
          <tpl fld="2" item="1"/>
          <tpl fld="0" item="1"/>
        </tpls>
      </n>
      <n v="770203.48" in="0">
        <tpls c="4">
          <tpl fld="3" item="16"/>
          <tpl fld="5" item="27"/>
          <tpl fld="2" item="0"/>
          <tpl fld="0" item="1"/>
        </tpls>
      </n>
      <n v="110844485.05000001" in="0">
        <tpls c="4">
          <tpl fld="6" item="0"/>
          <tpl fld="3" item="16"/>
          <tpl fld="2" item="5"/>
          <tpl fld="0" item="1"/>
        </tpls>
      </n>
      <n v="585477575" in="0">
        <tpls c="4">
          <tpl fld="6" item="0"/>
          <tpl fld="3" item="16"/>
          <tpl fld="2" item="6"/>
          <tpl fld="0" item="1"/>
        </tpls>
      </n>
      <n v="52995197.290000014" in="0">
        <tpls c="4">
          <tpl fld="6" item="0"/>
          <tpl fld="3" item="16"/>
          <tpl fld="2" item="4"/>
          <tpl fld="0" item="1"/>
        </tpls>
      </n>
      <n v="3176.42" in="0">
        <tpls c="3">
          <tpl fld="1" item="18"/>
          <tpl fld="4" item="4"/>
          <tpl fld="0" item="0"/>
        </tpls>
      </n>
      <n v="583163211.21000004" in="0">
        <tpls c="3">
          <tpl fld="3" item="17"/>
          <tpl fld="2" item="4"/>
          <tpl fld="0" item="1"/>
        </tpls>
      </n>
      <n v="1788708.93" in="0">
        <tpls c="4">
          <tpl fld="3" item="17"/>
          <tpl fld="5" item="27"/>
          <tpl fld="2" item="3"/>
          <tpl fld="0" item="1"/>
        </tpls>
      </n>
      <n v="89817000.960000008" in="0">
        <tpls c="4">
          <tpl fld="6" item="0"/>
          <tpl fld="3" item="17"/>
          <tpl fld="2" item="1"/>
          <tpl fld="0" item="1"/>
        </tpls>
      </n>
      <n v="557866961.31999993" in="0">
        <tpls c="4">
          <tpl fld="6" item="0"/>
          <tpl fld="3" item="17"/>
          <tpl fld="2" item="6"/>
          <tpl fld="0" item="1"/>
        </tpls>
      </n>
      <n v="53952982.659999996" in="0">
        <tpls c="4">
          <tpl fld="6" item="0"/>
          <tpl fld="3" item="17"/>
          <tpl fld="2" item="3"/>
          <tpl fld="0" item="1"/>
        </tpls>
      </n>
      <n v="533413356.17999989" in="0">
        <tpls c="3">
          <tpl fld="3" item="17"/>
          <tpl fld="2" item="3"/>
          <tpl fld="0" item="1"/>
        </tpls>
      </n>
      <n v="2052095.88" in="0">
        <tpls c="4">
          <tpl fld="3" item="17"/>
          <tpl fld="5" item="27"/>
          <tpl fld="2" item="4"/>
          <tpl fld="0" item="1"/>
        </tpls>
      </n>
      <n v="410617050.12000006" in="0">
        <tpls c="3">
          <tpl fld="3" item="17"/>
          <tpl fld="2" item="0"/>
          <tpl fld="0" item="1"/>
        </tpls>
      </n>
      <n v="22314036.890000001" in="0">
        <tpls c="4">
          <tpl fld="3" item="17"/>
          <tpl fld="5" item="27"/>
          <tpl fld="2" item="6"/>
          <tpl fld="0" item="1"/>
        </tpls>
      </n>
      <n v="53853217.919999994" in="0">
        <tpls c="4">
          <tpl fld="6" item="0"/>
          <tpl fld="3" item="17"/>
          <tpl fld="2" item="4"/>
          <tpl fld="0" item="1"/>
        </tpls>
      </n>
      <n v="1125080024.6299996" in="0">
        <tpls c="3">
          <tpl fld="3" item="17"/>
          <tpl fld="2" item="5"/>
          <tpl fld="0" item="1"/>
        </tpls>
      </n>
      <n v="351090627.49000001" in="0">
        <tpls c="3">
          <tpl fld="3" item="17"/>
          <tpl fld="2" item="2"/>
          <tpl fld="0" item="1"/>
        </tpls>
      </n>
      <n v="37183999.540000007" in="0">
        <tpls c="4">
          <tpl fld="6" item="0"/>
          <tpl fld="3" item="17"/>
          <tpl fld="2" item="0"/>
          <tpl fld="0" item="1"/>
        </tpls>
      </n>
      <n v="748042.43" in="0">
        <tpls c="4">
          <tpl fld="3" item="17"/>
          <tpl fld="5" item="27"/>
          <tpl fld="2" item="0"/>
          <tpl fld="0" item="1"/>
        </tpls>
      </n>
      <n v="37122956.930000007" in="0">
        <tpls c="4">
          <tpl fld="6" item="0"/>
          <tpl fld="3" item="17"/>
          <tpl fld="2" item="2"/>
          <tpl fld="0" item="1"/>
        </tpls>
      </n>
      <n v="1722669.19" in="0">
        <tpls c="4">
          <tpl fld="3" item="17"/>
          <tpl fld="5" item="27"/>
          <tpl fld="2" item="2"/>
          <tpl fld="0" item="1"/>
        </tpls>
      </n>
      <n v="5861211932.7999983" in="0">
        <tpls c="3">
          <tpl fld="3" item="17"/>
          <tpl fld="2" item="6"/>
          <tpl fld="0" item="1"/>
        </tpls>
      </n>
      <n v="3005079.33" in="0">
        <tpls c="4">
          <tpl fld="3" item="17"/>
          <tpl fld="5" item="27"/>
          <tpl fld="2" item="1"/>
          <tpl fld="0" item="1"/>
        </tpls>
      </n>
      <n v="1024774840.4999992" in="0">
        <tpls c="3">
          <tpl fld="3" item="17"/>
          <tpl fld="2" item="1"/>
          <tpl fld="0" item="1"/>
        </tpls>
      </n>
      <n v="107435054.11999999" in="0">
        <tpls c="4">
          <tpl fld="6" item="0"/>
          <tpl fld="3" item="17"/>
          <tpl fld="2" item="5"/>
          <tpl fld="0" item="1"/>
        </tpls>
      </n>
      <n v="96975.63" in="0">
        <tpls c="3">
          <tpl fld="6" item="0"/>
          <tpl fld="1" item="18"/>
          <tpl fld="0" item="0"/>
        </tpls>
      </n>
      <n v="4252955.08" in="0">
        <tpls c="4">
          <tpl fld="3" item="17"/>
          <tpl fld="5" item="27"/>
          <tpl fld="2" item="5"/>
          <tpl fld="0" item="1"/>
        </tpls>
      </n>
      <n v="37404099.079999998" in="0">
        <tpls c="4">
          <tpl fld="6" item="0"/>
          <tpl fld="3" item="18"/>
          <tpl fld="2" item="2"/>
          <tpl fld="0" item="1"/>
        </tpls>
      </n>
      <n v="55484872.769999988" in="0">
        <tpls c="4">
          <tpl fld="6" item="0"/>
          <tpl fld="3" item="18"/>
          <tpl fld="2" item="4"/>
          <tpl fld="0" item="1"/>
        </tpls>
      </n>
      <n v="3943697.61" in="0">
        <tpls c="4">
          <tpl fld="3" item="18"/>
          <tpl fld="5" item="27"/>
          <tpl fld="2" item="5"/>
          <tpl fld="0" item="1"/>
        </tpls>
      </n>
      <n v="37009522.270000003" in="0">
        <tpls c="4">
          <tpl fld="6" item="0"/>
          <tpl fld="3" item="18"/>
          <tpl fld="2" item="0"/>
          <tpl fld="0" item="1"/>
        </tpls>
      </n>
      <n v="92892064.970000029" in="0">
        <tpls c="4">
          <tpl fld="6" item="0"/>
          <tpl fld="3" item="18"/>
          <tpl fld="2" item="1"/>
          <tpl fld="0" item="1"/>
        </tpls>
      </n>
      <n v="110355354.58000001" in="0">
        <tpls c="4">
          <tpl fld="6" item="0"/>
          <tpl fld="3" item="18"/>
          <tpl fld="2" item="5"/>
          <tpl fld="0" item="1"/>
        </tpls>
      </n>
      <n v="98181.82" in="0">
        <tpls c="3">
          <tpl fld="6" item="0"/>
          <tpl fld="1" item="19"/>
          <tpl fld="0" item="0"/>
        </tpls>
      </n>
      <n v="356568519.01999974" in="0">
        <tpls c="3">
          <tpl fld="3" item="18"/>
          <tpl fld="2" item="2"/>
          <tpl fld="0" item="1"/>
        </tpls>
      </n>
      <n v="544689917.14999986" in="0">
        <tpls c="3">
          <tpl fld="3" item="18"/>
          <tpl fld="2" item="3"/>
          <tpl fld="0" item="1"/>
        </tpls>
      </n>
      <n v="416844440.07999969" in="0">
        <tpls c="3">
          <tpl fld="3" item="18"/>
          <tpl fld="2" item="0"/>
          <tpl fld="0" item="1"/>
        </tpls>
      </n>
      <n v="780344.12" in="0">
        <tpls c="4">
          <tpl fld="3" item="18"/>
          <tpl fld="5" item="27"/>
          <tpl fld="2" item="0"/>
          <tpl fld="0" item="1"/>
        </tpls>
      </n>
      <n v="22177848.100000001" in="0">
        <tpls c="4">
          <tpl fld="3" item="18"/>
          <tpl fld="5" item="27"/>
          <tpl fld="2" item="6"/>
          <tpl fld="0" item="1"/>
        </tpls>
      </n>
      <n v="1943688.56" in="0">
        <tpls c="4">
          <tpl fld="3" item="18"/>
          <tpl fld="5" item="27"/>
          <tpl fld="2" item="4"/>
          <tpl fld="0" item="1"/>
        </tpls>
      </n>
      <n v="5937301959.9500036" in="0">
        <tpls c="3">
          <tpl fld="3" item="18"/>
          <tpl fld="2" item="6"/>
          <tpl fld="0" item="1"/>
        </tpls>
      </n>
      <n v="1781718.81" in="0">
        <tpls c="4">
          <tpl fld="3" item="18"/>
          <tpl fld="5" item="27"/>
          <tpl fld="2" item="3"/>
          <tpl fld="0" item="1"/>
        </tpls>
      </n>
      <n v="1796188.39" in="0">
        <tpls c="4">
          <tpl fld="3" item="18"/>
          <tpl fld="5" item="27"/>
          <tpl fld="2" item="2"/>
          <tpl fld="0" item="1"/>
        </tpls>
      </n>
      <n v="3213.85" in="0">
        <tpls c="3">
          <tpl fld="1" item="19"/>
          <tpl fld="4" item="4"/>
          <tpl fld="0" item="0"/>
        </tpls>
      </n>
      <n v="602319441.78000021" in="0">
        <tpls c="3">
          <tpl fld="3" item="18"/>
          <tpl fld="2" item="4"/>
          <tpl fld="0" item="1"/>
        </tpls>
      </n>
      <n v="561767894.35000002" in="0">
        <tpls c="4">
          <tpl fld="6" item="0"/>
          <tpl fld="3" item="18"/>
          <tpl fld="2" item="6"/>
          <tpl fld="0" item="1"/>
        </tpls>
      </n>
      <n v="1144131515.1399994" in="0">
        <tpls c="3">
          <tpl fld="3" item="18"/>
          <tpl fld="2" item="5"/>
          <tpl fld="0" item="1"/>
        </tpls>
      </n>
      <n v="2962878.65" in="0">
        <tpls c="4">
          <tpl fld="3" item="18"/>
          <tpl fld="5" item="27"/>
          <tpl fld="2" item="1"/>
          <tpl fld="0" item="1"/>
        </tpls>
      </n>
      <n v="1071463991.6200006" in="0">
        <tpls c="3">
          <tpl fld="3" item="18"/>
          <tpl fld="2" item="1"/>
          <tpl fld="0" item="1"/>
        </tpls>
      </n>
      <n v="54567484.829999991" in="0">
        <tpls c="4">
          <tpl fld="6" item="0"/>
          <tpl fld="3" item="18"/>
          <tpl fld="2" item="3"/>
          <tpl fld="0" item="1"/>
        </tpls>
      </n>
      <n v="3209.61" in="0">
        <tpls c="3">
          <tpl fld="1" item="20"/>
          <tpl fld="4" item="4"/>
          <tpl fld="0" item="0"/>
        </tpls>
      </n>
      <n v="643250116.4400003" in="0">
        <tpls c="3">
          <tpl fld="3" item="19"/>
          <tpl fld="2" item="4"/>
          <tpl fld="0" item="1"/>
        </tpls>
      </n>
      <n v="38192625.200000003" in="0">
        <tpls c="4">
          <tpl fld="6" item="0"/>
          <tpl fld="3" item="19"/>
          <tpl fld="2" item="0"/>
          <tpl fld="0" item="1"/>
        </tpls>
      </n>
      <n v="120687081.64999998" in="0">
        <tpls c="4">
          <tpl fld="6" item="0"/>
          <tpl fld="3" item="19"/>
          <tpl fld="2" item="5"/>
          <tpl fld="0" item="1"/>
        </tpls>
      </n>
      <n v="1793950.81" in="0">
        <tpls c="4">
          <tpl fld="3" item="19"/>
          <tpl fld="5" item="27"/>
          <tpl fld="2" item="2"/>
          <tpl fld="0" item="1"/>
        </tpls>
      </n>
      <n v="100798612.96000001" in="0">
        <tpls c="4">
          <tpl fld="6" item="0"/>
          <tpl fld="3" item="19"/>
          <tpl fld="2" item="1"/>
          <tpl fld="0" item="1"/>
        </tpls>
      </n>
      <n v="58212734.390000015" in="0">
        <tpls c="4">
          <tpl fld="6" item="0"/>
          <tpl fld="3" item="19"/>
          <tpl fld="2" item="4"/>
          <tpl fld="0" item="1"/>
        </tpls>
      </n>
      <n v="4147038.96" in="0">
        <tpls c="4">
          <tpl fld="3" item="19"/>
          <tpl fld="5" item="27"/>
          <tpl fld="2" item="5"/>
          <tpl fld="0" item="1"/>
        </tpls>
      </n>
      <n v="1963732.47" in="0">
        <tpls c="4">
          <tpl fld="3" item="19"/>
          <tpl fld="5" item="27"/>
          <tpl fld="2" item="4"/>
          <tpl fld="0" item="1"/>
        </tpls>
      </n>
      <n v="23010356.859999999" in="0">
        <tpls c="4">
          <tpl fld="3" item="19"/>
          <tpl fld="5" item="27"/>
          <tpl fld="2" item="6"/>
          <tpl fld="0" item="1"/>
        </tpls>
      </n>
      <n v="432193517.2900002" in="0">
        <tpls c="3">
          <tpl fld="3" item="19"/>
          <tpl fld="2" item="0"/>
          <tpl fld="0" item="1"/>
        </tpls>
      </n>
      <n v="593793239.55000007" in="0">
        <tpls c="4">
          <tpl fld="6" item="0"/>
          <tpl fld="3" item="19"/>
          <tpl fld="2" item="6"/>
          <tpl fld="0" item="1"/>
        </tpls>
      </n>
      <n v="6317759870.6099997" in="0">
        <tpls c="3">
          <tpl fld="3" item="19"/>
          <tpl fld="2" item="6"/>
          <tpl fld="0" item="1"/>
        </tpls>
      </n>
      <n v="1883705.4" in="0">
        <tpls c="4">
          <tpl fld="3" item="19"/>
          <tpl fld="5" item="27"/>
          <tpl fld="2" item="3"/>
          <tpl fld="0" item="1"/>
        </tpls>
      </n>
      <n v="1171893874.9599996" in="0">
        <tpls c="3">
          <tpl fld="3" item="19"/>
          <tpl fld="2" item="1"/>
          <tpl fld="0" item="1"/>
        </tpls>
      </n>
      <n v="834042.01" in="0">
        <tpls c="4">
          <tpl fld="3" item="19"/>
          <tpl fld="5" item="27"/>
          <tpl fld="2" item="0"/>
          <tpl fld="0" item="1"/>
        </tpls>
      </n>
      <n v="38980649.370000005" in="0">
        <tpls c="4">
          <tpl fld="6" item="0"/>
          <tpl fld="3" item="19"/>
          <tpl fld="2" item="2"/>
          <tpl fld="0" item="1"/>
        </tpls>
      </n>
      <n v="97987.63" in="0">
        <tpls c="3">
          <tpl fld="6" item="0"/>
          <tpl fld="1" item="20"/>
          <tpl fld="0" item="0"/>
        </tpls>
      </n>
      <n v="595973815.32000005" in="0">
        <tpls c="3">
          <tpl fld="3" item="19"/>
          <tpl fld="2" item="3"/>
          <tpl fld="0" item="1"/>
        </tpls>
      </n>
      <n v="60213108.190000005" in="0">
        <tpls c="4">
          <tpl fld="6" item="0"/>
          <tpl fld="3" item="19"/>
          <tpl fld="2" item="3"/>
          <tpl fld="0" item="1"/>
        </tpls>
      </n>
      <n v="3611473.76" in="0">
        <tpls c="4">
          <tpl fld="3" item="19"/>
          <tpl fld="5" item="27"/>
          <tpl fld="2" item="1"/>
          <tpl fld="0" item="1"/>
        </tpls>
      </n>
      <n v="370661202.34000027" in="0">
        <tpls c="3">
          <tpl fld="3" item="19"/>
          <tpl fld="2" item="2"/>
          <tpl fld="0" item="1"/>
        </tpls>
      </n>
      <n v="1232070345.0700002" in="0">
        <tpls c="3">
          <tpl fld="3" item="19"/>
          <tpl fld="2" item="5"/>
          <tpl fld="0" item="1"/>
        </tpls>
      </n>
      <n v="601512790.95000005" in="0">
        <tpls c="4">
          <tpl fld="6" item="0"/>
          <tpl fld="3" item="20"/>
          <tpl fld="2" item="6"/>
          <tpl fld="0" item="1"/>
        </tpls>
      </n>
      <n v="624000946.58999956" in="0">
        <tpls c="3">
          <tpl fld="3" item="20"/>
          <tpl fld="2" item="3"/>
          <tpl fld="0" item="1"/>
        </tpls>
      </n>
      <n v="39501627.460000001" in="0">
        <tpls c="4">
          <tpl fld="6" item="0"/>
          <tpl fld="3" item="20"/>
          <tpl fld="2" item="2"/>
          <tpl fld="0" item="1"/>
        </tpls>
      </n>
      <n v="1373380958.5500009" in="0">
        <tpls c="3">
          <tpl fld="3" item="20"/>
          <tpl fld="2" item="1"/>
          <tpl fld="0" item="1"/>
        </tpls>
      </n>
      <n v="3250.51" in="0">
        <tpls c="3">
          <tpl fld="1" item="21"/>
          <tpl fld="4" item="4"/>
          <tpl fld="0" item="0"/>
        </tpls>
      </n>
      <n v="61735815.830000006" in="0">
        <tpls c="4">
          <tpl fld="6" item="0"/>
          <tpl fld="3" item="20"/>
          <tpl fld="2" item="3"/>
          <tpl fld="0" item="1"/>
        </tpls>
      </n>
      <n v="1844066.87" in="0">
        <tpls c="4">
          <tpl fld="3" item="20"/>
          <tpl fld="5" item="27"/>
          <tpl fld="2" item="2"/>
          <tpl fld="0" item="1"/>
        </tpls>
      </n>
      <n v="24297711.98" in="0">
        <tpls c="4">
          <tpl fld="3" item="20"/>
          <tpl fld="5" item="27"/>
          <tpl fld="2" item="6"/>
          <tpl fld="0" item="1"/>
        </tpls>
      </n>
      <n v="719198.16" in="0">
        <tpls c="4">
          <tpl fld="3" item="20"/>
          <tpl fld="5" item="27"/>
          <tpl fld="2" item="0"/>
          <tpl fld="0" item="1"/>
        </tpls>
      </n>
      <n v="121503325.03000003" in="0">
        <tpls c="4">
          <tpl fld="6" item="0"/>
          <tpl fld="3" item="20"/>
          <tpl fld="2" item="5"/>
          <tpl fld="0" item="1"/>
        </tpls>
      </n>
      <n v="3600008.02" in="0">
        <tpls c="4">
          <tpl fld="3" item="20"/>
          <tpl fld="5" item="27"/>
          <tpl fld="2" item="1"/>
          <tpl fld="0" item="1"/>
        </tpls>
      </n>
      <n v="1297599517.8100002" in="0">
        <tpls c="3">
          <tpl fld="3" item="20"/>
          <tpl fld="2" item="5"/>
          <tpl fld="0" item="1"/>
        </tpls>
      </n>
      <n v="377007814.21000022" in="0">
        <tpls c="3">
          <tpl fld="3" item="20"/>
          <tpl fld="2" item="2"/>
          <tpl fld="0" item="1"/>
        </tpls>
      </n>
      <n v="61731842.900000013" in="0">
        <tpls c="4">
          <tpl fld="6" item="0"/>
          <tpl fld="3" item="20"/>
          <tpl fld="2" item="4"/>
          <tpl fld="0" item="1"/>
        </tpls>
      </n>
      <n v="436543132.58999974" in="0">
        <tpls c="3">
          <tpl fld="3" item="20"/>
          <tpl fld="2" item="0"/>
          <tpl fld="0" item="1"/>
        </tpls>
      </n>
      <n v="113390044.40999998" in="0">
        <tpls c="4">
          <tpl fld="6" item="0"/>
          <tpl fld="3" item="20"/>
          <tpl fld="2" item="1"/>
          <tpl fld="0" item="1"/>
        </tpls>
      </n>
      <n v="1727270.68" in="0">
        <tpls c="4">
          <tpl fld="3" item="20"/>
          <tpl fld="5" item="27"/>
          <tpl fld="2" item="3"/>
          <tpl fld="0" item="1"/>
        </tpls>
      </n>
      <n v="39283512.75" in="0">
        <tpls c="4">
          <tpl fld="6" item="0"/>
          <tpl fld="3" item="20"/>
          <tpl fld="2" item="0"/>
          <tpl fld="0" item="1"/>
        </tpls>
      </n>
      <n v="100021.11" in="0">
        <tpls c="3">
          <tpl fld="6" item="0"/>
          <tpl fld="1" item="21"/>
          <tpl fld="0" item="0"/>
        </tpls>
      </n>
      <n v="680778810.39999974" in="0">
        <tpls c="3">
          <tpl fld="3" item="20"/>
          <tpl fld="2" item="4"/>
          <tpl fld="0" item="1"/>
        </tpls>
      </n>
      <n v="4223236.82" in="0">
        <tpls c="4">
          <tpl fld="3" item="20"/>
          <tpl fld="5" item="27"/>
          <tpl fld="2" item="5"/>
          <tpl fld="0" item="1"/>
        </tpls>
      </n>
      <n v="2065271.98" in="0">
        <tpls c="4">
          <tpl fld="3" item="20"/>
          <tpl fld="5" item="27"/>
          <tpl fld="2" item="4"/>
          <tpl fld="0" item="1"/>
        </tpls>
      </n>
      <n v="6506894270.6599941" in="0">
        <tpls c="3">
          <tpl fld="3" item="20"/>
          <tpl fld="2" item="6"/>
          <tpl fld="0" item="1"/>
        </tpls>
      </n>
      <n v="453133593.79999971" in="0">
        <tpls c="3">
          <tpl fld="3" item="21"/>
          <tpl fld="2" item="0"/>
          <tpl fld="0" item="1"/>
        </tpls>
      </n>
      <n v="25680575.73" in="0">
        <tpls c="4">
          <tpl fld="3" item="21"/>
          <tpl fld="5" item="27"/>
          <tpl fld="2" item="6"/>
          <tpl fld="0" item="1"/>
        </tpls>
      </n>
      <n v="41294075.270000003" in="0">
        <tpls c="4">
          <tpl fld="6" item="0"/>
          <tpl fld="3" item="21"/>
          <tpl fld="2" item="2"/>
          <tpl fld="0" item="1"/>
        </tpls>
      </n>
      <n v="804209.12" in="0">
        <tpls c="4">
          <tpl fld="3" item="21"/>
          <tpl fld="5" item="27"/>
          <tpl fld="2" item="0"/>
          <tpl fld="0" item="1"/>
        </tpls>
      </n>
      <n v="41160233.219999991" in="0">
        <tpls c="4">
          <tpl fld="6" item="0"/>
          <tpl fld="3" item="21"/>
          <tpl fld="2" item="0"/>
          <tpl fld="0" item="1"/>
        </tpls>
      </n>
      <n v="1539789630.0500002" in="0">
        <tpls c="3">
          <tpl fld="3" item="21"/>
          <tpl fld="2" item="1"/>
          <tpl fld="0" item="1"/>
        </tpls>
      </n>
      <n v="746937335.54999948" in="0">
        <tpls c="3">
          <tpl fld="3" item="21"/>
          <tpl fld="2" item="4"/>
          <tpl fld="0" item="1"/>
        </tpls>
      </n>
      <n v="689981663.49000001" in="0">
        <tpls c="3">
          <tpl fld="3" item="21"/>
          <tpl fld="2" item="3"/>
          <tpl fld="0" item="1"/>
        </tpls>
      </n>
      <n v="2144493.86" in="0">
        <tpls c="4">
          <tpl fld="3" item="21"/>
          <tpl fld="5" item="27"/>
          <tpl fld="2" item="4"/>
          <tpl fld="0" item="1"/>
        </tpls>
      </n>
      <n v="4700327.24" in="0">
        <tpls c="4">
          <tpl fld="3" item="21"/>
          <tpl fld="5" item="27"/>
          <tpl fld="2" item="5"/>
          <tpl fld="0" item="1"/>
        </tpls>
      </n>
      <n v="1383366459.5200002" in="0">
        <tpls c="3">
          <tpl fld="3" item="21"/>
          <tpl fld="2" item="5"/>
          <tpl fld="0" item="1"/>
        </tpls>
      </n>
      <n v="653585292.56000006" in="0">
        <tpls c="4">
          <tpl fld="6" item="0"/>
          <tpl fld="3" item="21"/>
          <tpl fld="2" item="6"/>
          <tpl fld="0" item="1"/>
        </tpls>
      </n>
      <n v="1823335.25" in="0">
        <tpls c="4">
          <tpl fld="3" item="21"/>
          <tpl fld="5" item="27"/>
          <tpl fld="2" item="3"/>
          <tpl fld="0" item="1"/>
        </tpls>
      </n>
      <n v="129688571.24999997" in="0">
        <tpls c="4">
          <tpl fld="6" item="0"/>
          <tpl fld="3" item="21"/>
          <tpl fld="2" item="5"/>
          <tpl fld="0" item="1"/>
        </tpls>
      </n>
      <n v="4112820.74" in="0">
        <tpls c="4">
          <tpl fld="3" item="21"/>
          <tpl fld="5" item="27"/>
          <tpl fld="2" item="1"/>
          <tpl fld="0" item="1"/>
        </tpls>
      </n>
      <n v="1898647.47" in="0">
        <tpls c="4">
          <tpl fld="3" item="21"/>
          <tpl fld="5" item="27"/>
          <tpl fld="2" item="2"/>
          <tpl fld="0" item="1"/>
        </tpls>
      </n>
      <n v="129680930.14999999" in="0">
        <tpls c="4">
          <tpl fld="6" item="0"/>
          <tpl fld="3" item="21"/>
          <tpl fld="2" item="1"/>
          <tpl fld="0" item="1"/>
        </tpls>
      </n>
      <n v="67290879.210000008" in="0">
        <tpls c="4">
          <tpl fld="6" item="0"/>
          <tpl fld="3" item="21"/>
          <tpl fld="2" item="4"/>
          <tpl fld="0" item="1"/>
        </tpls>
      </n>
      <n v="396521961.65999985" in="0">
        <tpls c="3">
          <tpl fld="3" item="21"/>
          <tpl fld="2" item="2"/>
          <tpl fld="0" item="1"/>
        </tpls>
      </n>
      <n v="68813089.000000015" in="0">
        <tpls c="4">
          <tpl fld="6" item="0"/>
          <tpl fld="3" item="21"/>
          <tpl fld="2" item="3"/>
          <tpl fld="0" item="1"/>
        </tpls>
      </n>
      <n v="3324.66" in="0">
        <tpls c="3">
          <tpl fld="1" item="22"/>
          <tpl fld="4" item="4"/>
          <tpl fld="0" item="0"/>
        </tpls>
      </n>
      <n v="101763.88" in="0">
        <tpls c="3">
          <tpl fld="6" item="0"/>
          <tpl fld="1" item="22"/>
          <tpl fld="0" item="0"/>
        </tpls>
      </n>
      <n v="7098412373.0499954" in="0">
        <tpls c="3">
          <tpl fld="3" item="21"/>
          <tpl fld="2" item="6"/>
          <tpl fld="0" item="1"/>
        </tpls>
      </n>
      <n v="4863862.26" in="0">
        <tpls c="4">
          <tpl fld="3" item="22"/>
          <tpl fld="5" item="27"/>
          <tpl fld="2" item="1"/>
          <tpl fld="0" item="1"/>
        </tpls>
      </n>
      <n v="142682475.32999995" in="0">
        <tpls c="4">
          <tpl fld="6" item="0"/>
          <tpl fld="3" item="22"/>
          <tpl fld="2" item="1"/>
          <tpl fld="0" item="1"/>
        </tpls>
      </n>
      <n v="729980105" in="0">
        <tpls c="3">
          <tpl fld="3" item="22"/>
          <tpl fld="2" item="3"/>
          <tpl fld="0" item="1"/>
        </tpls>
      </n>
      <n v="4384328.2699999996" in="0">
        <tpls c="4">
          <tpl fld="3" item="22"/>
          <tpl fld="5" item="27"/>
          <tpl fld="2" item="5"/>
          <tpl fld="0" item="1"/>
        </tpls>
      </n>
      <n v="1443784013.0799999" in="0">
        <tpls c="3">
          <tpl fld="3" item="22"/>
          <tpl fld="2" item="5"/>
          <tpl fld="0" item="1"/>
        </tpls>
      </n>
      <n v="694120653.16000021" in="0">
        <tpls c="4">
          <tpl fld="6" item="0"/>
          <tpl fld="3" item="22"/>
          <tpl fld="2" item="6"/>
          <tpl fld="0" item="1"/>
        </tpls>
      </n>
      <n v="800588427.2299999" in="0">
        <tpls c="3">
          <tpl fld="3" item="22"/>
          <tpl fld="2" item="4"/>
          <tpl fld="0" item="1"/>
        </tpls>
      </n>
      <n v="71704267.340000004" in="0">
        <tpls c="4">
          <tpl fld="6" item="0"/>
          <tpl fld="3" item="22"/>
          <tpl fld="2" item="4"/>
          <tpl fld="0" item="1"/>
        </tpls>
      </n>
      <n v="7507342763.9299984" in="0">
        <tpls c="3">
          <tpl fld="3" item="22"/>
          <tpl fld="2" item="6"/>
          <tpl fld="0" item="1"/>
        </tpls>
      </n>
      <n v="2233965.56" in="0">
        <tpls c="4">
          <tpl fld="3" item="22"/>
          <tpl fld="5" item="27"/>
          <tpl fld="2" item="4"/>
          <tpl fld="0" item="1"/>
        </tpls>
      </n>
      <n v="487190357.55000007" in="0">
        <tpls c="3">
          <tpl fld="3" item="22"/>
          <tpl fld="2" item="0"/>
          <tpl fld="0" item="1"/>
        </tpls>
      </n>
      <n v="72932552.230000004" in="0">
        <tpls c="4">
          <tpl fld="6" item="0"/>
          <tpl fld="3" item="22"/>
          <tpl fld="2" item="3"/>
          <tpl fld="0" item="1"/>
        </tpls>
      </n>
      <n v="1936739.67" in="0">
        <tpls c="4">
          <tpl fld="3" item="22"/>
          <tpl fld="5" item="27"/>
          <tpl fld="2" item="2"/>
          <tpl fld="0" item="1"/>
        </tpls>
      </n>
      <n v="27632831.420000002" in="0">
        <tpls c="4">
          <tpl fld="3" item="22"/>
          <tpl fld="5" item="27"/>
          <tpl fld="2" item="6"/>
          <tpl fld="0" item="1"/>
        </tpls>
      </n>
      <n v="941578.26" in="0">
        <tpls c="4">
          <tpl fld="3" item="22"/>
          <tpl fld="5" item="27"/>
          <tpl fld="2" item="0"/>
          <tpl fld="0" item="1"/>
        </tpls>
      </n>
      <n v="1702875787.2100005" in="0">
        <tpls c="3">
          <tpl fld="3" item="22"/>
          <tpl fld="2" item="1"/>
          <tpl fld="0" item="1"/>
        </tpls>
      </n>
      <n v="134080642.80000001" in="0">
        <tpls c="4">
          <tpl fld="6" item="0"/>
          <tpl fld="3" item="22"/>
          <tpl fld="2" item="5"/>
          <tpl fld="0" item="1"/>
        </tpls>
      </n>
      <n v="44193003.25999999" in="0">
        <tpls c="4">
          <tpl fld="6" item="0"/>
          <tpl fld="3" item="22"/>
          <tpl fld="2" item="0"/>
          <tpl fld="0" item="1"/>
        </tpls>
      </n>
      <n v="1995933.48" in="0">
        <tpls c="4">
          <tpl fld="3" item="22"/>
          <tpl fld="5" item="27"/>
          <tpl fld="2" item="3"/>
          <tpl fld="0" item="1"/>
        </tpls>
      </n>
      <n v="406898949.60999995" in="0">
        <tpls c="3">
          <tpl fld="3" item="22"/>
          <tpl fld="2" item="2"/>
          <tpl fld="0" item="1"/>
        </tpls>
      </n>
      <n v="42959664.459999986" in="0">
        <tpls c="4">
          <tpl fld="6" item="0"/>
          <tpl fld="3" item="22"/>
          <tpl fld="2" item="2"/>
          <tpl fld="0" item="1"/>
        </tpls>
      </n>
      <n v="868147044.24000084" in="0">
        <tpls c="3">
          <tpl fld="3" item="23"/>
          <tpl fld="2" item="4"/>
          <tpl fld="0" item="1"/>
        </tpls>
      </n>
      <n v="422311621.92000043" in="0">
        <tpls c="3">
          <tpl fld="3" item="23"/>
          <tpl fld="2" item="2"/>
          <tpl fld="0" item="1"/>
        </tpls>
      </n>
      <n v="540809285.63" in="0">
        <tpls c="3">
          <tpl fld="3" item="23"/>
          <tpl fld="2" item="0"/>
          <tpl fld="0" item="1"/>
        </tpls>
      </n>
      <n v="1834216562.1699998" in="0">
        <tpls c="3">
          <tpl fld="3" item="23"/>
          <tpl fld="2" item="1"/>
          <tpl fld="0" item="1"/>
        </tpls>
      </n>
      <n v="1557211657.4899995" in="0">
        <tpls c="3">
          <tpl fld="3" item="23"/>
          <tpl fld="2" item="5"/>
          <tpl fld="0" item="1"/>
        </tpls>
      </n>
      <n v="8255344491.1799974" in="0">
        <tpls c="3">
          <tpl fld="3" item="23"/>
          <tpl fld="2" item="6"/>
          <tpl fld="0" item="1"/>
        </tpls>
      </n>
      <n v="3374.84" in="0">
        <tpls c="3">
          <tpl fld="1" item="23"/>
          <tpl fld="4" item="4"/>
          <tpl fld="0" item="0"/>
        </tpls>
      </n>
      <n v="803593192.86000001" in="0">
        <tpls c="3">
          <tpl fld="3" item="23"/>
          <tpl fld="2" item="3"/>
          <tpl fld="0" item="1"/>
        </tpls>
      </n>
      <n v="102768.72" in="0">
        <tpls c="3">
          <tpl fld="6" item="0"/>
          <tpl fld="1" item="23"/>
          <tpl fld="0" item="0"/>
        </tpls>
      </n>
      <n v="43983923.490000002" in="0">
        <tpls c="4">
          <tpl fld="6" item="0"/>
          <tpl fld="3" item="23"/>
          <tpl fld="2" item="2"/>
          <tpl fld="0" item="1"/>
        </tpls>
      </n>
      <n v="3350.03" in="0">
        <tpls c="3">
          <tpl fld="1" item="24"/>
          <tpl fld="4" item="4"/>
          <tpl fld="0" item="0"/>
        </tpls>
      </n>
      <n v="2191009.4900000002" in="0">
        <tpls c="4">
          <tpl fld="3" item="23"/>
          <tpl fld="5" item="27"/>
          <tpl fld="2" item="2"/>
          <tpl fld="0" item="1"/>
        </tpls>
      </n>
      <n v="81947119.609999985" in="0">
        <tpls c="4">
          <tpl fld="6" item="0"/>
          <tpl fld="3" item="23"/>
          <tpl fld="2" item="3"/>
          <tpl fld="0" item="1"/>
        </tpls>
      </n>
      <n v="1099950.3400000001" in="0">
        <tpls c="4">
          <tpl fld="3" item="23"/>
          <tpl fld="5" item="27"/>
          <tpl fld="2" item="0"/>
          <tpl fld="0" item="1"/>
        </tpls>
      </n>
      <n v="757209767.69000006" in="0">
        <tpls c="4">
          <tpl fld="6" item="0"/>
          <tpl fld="3" item="23"/>
          <tpl fld="2" item="6"/>
          <tpl fld="0" item="1"/>
        </tpls>
      </n>
      <n v="48009368.729999997" in="0">
        <tpls c="4">
          <tpl fld="6" item="0"/>
          <tpl fld="3" item="23"/>
          <tpl fld="2" item="0"/>
          <tpl fld="0" item="1"/>
        </tpls>
      </n>
      <n v="2477900.29" in="0">
        <tpls c="4">
          <tpl fld="3" item="23"/>
          <tpl fld="5" item="27"/>
          <tpl fld="2" item="4"/>
          <tpl fld="0" item="1"/>
        </tpls>
      </n>
      <n v="2298097.6" in="0">
        <tpls c="4">
          <tpl fld="3" item="23"/>
          <tpl fld="5" item="27"/>
          <tpl fld="2" item="3"/>
          <tpl fld="0" item="1"/>
        </tpls>
      </n>
      <n v="78109745.730000004" in="0">
        <tpls c="4">
          <tpl fld="6" item="0"/>
          <tpl fld="3" item="23"/>
          <tpl fld="2" item="4"/>
          <tpl fld="0" item="1"/>
        </tpls>
      </n>
      <n v="28856825.690000001" in="0">
        <tpls c="4">
          <tpl fld="3" item="23"/>
          <tpl fld="5" item="27"/>
          <tpl fld="2" item="6"/>
          <tpl fld="0" item="1"/>
        </tpls>
      </n>
      <n v="5302267.1399999997" in="0">
        <tpls c="4">
          <tpl fld="3" item="23"/>
          <tpl fld="5" item="27"/>
          <tpl fld="2" item="1"/>
          <tpl fld="0" item="1"/>
        </tpls>
      </n>
      <n v="141590741.35999998" in="0">
        <tpls c="4">
          <tpl fld="6" item="0"/>
          <tpl fld="3" item="23"/>
          <tpl fld="2" item="5"/>
          <tpl fld="0" item="1"/>
        </tpls>
      </n>
      <n v="4834035.79" in="0">
        <tpls c="4">
          <tpl fld="3" item="23"/>
          <tpl fld="5" item="27"/>
          <tpl fld="2" item="5"/>
          <tpl fld="0" item="1"/>
        </tpls>
      </n>
      <n v="103106.35" in="0">
        <tpls c="3">
          <tpl fld="6" item="0"/>
          <tpl fld="1" item="24"/>
          <tpl fld="0" item="0"/>
        </tpls>
      </n>
      <n v="161911440.78000003" in="0">
        <tpls c="4">
          <tpl fld="6" item="0"/>
          <tpl fld="3" item="23"/>
          <tpl fld="2" item="1"/>
          <tpl fld="0" item="1"/>
        </tpls>
      </n>
      <n v="46232267.660000011" in="0">
        <tpls c="4">
          <tpl fld="6" item="0"/>
          <tpl fld="3" item="24"/>
          <tpl fld="2" item="2"/>
          <tpl fld="0" item="1"/>
        </tpls>
      </n>
      <n v="1597800777.8000014" in="0">
        <tpls c="3">
          <tpl fld="3" item="24"/>
          <tpl fld="2" item="5"/>
          <tpl fld="0" item="1"/>
        </tpls>
      </n>
      <n v="51852791.329999998" in="0">
        <tpls c="4">
          <tpl fld="6" item="0"/>
          <tpl fld="3" item="24"/>
          <tpl fld="2" item="0"/>
          <tpl fld="0" item="1"/>
        </tpls>
      </n>
      <n v="87639017.379999995" in="0">
        <tpls c="4">
          <tpl fld="6" item="0"/>
          <tpl fld="3" item="24"/>
          <tpl fld="2" item="3"/>
          <tpl fld="0" item="1"/>
        </tpls>
      </n>
      <n v="182316672.74000001" in="0">
        <tpls c="4">
          <tpl fld="6" item="0"/>
          <tpl fld="3" item="24"/>
          <tpl fld="2" item="1"/>
          <tpl fld="0" item="1"/>
        </tpls>
      </n>
      <n v="2082137448.4599998" in="0">
        <tpls c="3">
          <tpl fld="3" item="24"/>
          <tpl fld="2" item="1"/>
          <tpl fld="0" item="1"/>
        </tpls>
      </n>
      <n v="150092260.39000002" in="0">
        <tpls c="4">
          <tpl fld="6" item="0"/>
          <tpl fld="3" item="24"/>
          <tpl fld="2" item="5"/>
          <tpl fld="0" item="1"/>
        </tpls>
      </n>
      <n v="9407542520.6000042" in="0">
        <tpls c="3">
          <tpl fld="3" item="24"/>
          <tpl fld="2" item="6"/>
          <tpl fld="0" item="1"/>
        </tpls>
      </n>
      <n v="6097287.9400000004" in="0">
        <tpls c="4">
          <tpl fld="3" item="24"/>
          <tpl fld="5" item="27"/>
          <tpl fld="2" item="5"/>
          <tpl fld="0" item="1"/>
        </tpls>
      </n>
      <n v="860818465.81000018" in="0">
        <tpls c="4">
          <tpl fld="6" item="0"/>
          <tpl fld="3" item="24"/>
          <tpl fld="2" item="6"/>
          <tpl fld="0" item="1"/>
        </tpls>
      </n>
      <n v="856970105.55999982" in="0">
        <tpls c="3">
          <tpl fld="3" item="24"/>
          <tpl fld="2" item="3"/>
          <tpl fld="0" item="1"/>
        </tpls>
      </n>
      <n v="2560964.8199999998" in="0">
        <tpls c="4">
          <tpl fld="3" item="24"/>
          <tpl fld="5" item="27"/>
          <tpl fld="2" item="4"/>
          <tpl fld="0" item="1"/>
        </tpls>
      </n>
      <n v="590826186.52000046" in="0">
        <tpls c="3">
          <tpl fld="3" item="24"/>
          <tpl fld="2" item="0"/>
          <tpl fld="0" item="1"/>
        </tpls>
      </n>
      <n v="4951775.62" in="0">
        <tpls c="4">
          <tpl fld="3" item="24"/>
          <tpl fld="5" item="27"/>
          <tpl fld="2" item="1"/>
          <tpl fld="0" item="1"/>
        </tpls>
      </n>
      <n v="32263553.899999999" in="0">
        <tpls c="4">
          <tpl fld="3" item="24"/>
          <tpl fld="5" item="27"/>
          <tpl fld="2" item="6"/>
          <tpl fld="0" item="1"/>
        </tpls>
      </n>
      <n v="437539916.30000007" in="0">
        <tpls c="3">
          <tpl fld="3" item="24"/>
          <tpl fld="2" item="2"/>
          <tpl fld="0" item="1"/>
        </tpls>
      </n>
      <n v="938123969.42000008" in="0">
        <tpls c="3">
          <tpl fld="3" item="24"/>
          <tpl fld="2" item="4"/>
          <tpl fld="0" item="1"/>
        </tpls>
      </n>
      <n v="1117469.22" in="0">
        <tpls c="4">
          <tpl fld="3" item="24"/>
          <tpl fld="5" item="27"/>
          <tpl fld="2" item="0"/>
          <tpl fld="0" item="1"/>
        </tpls>
      </n>
      <n v="2277693.9900000002" in="0">
        <tpls c="4">
          <tpl fld="3" item="24"/>
          <tpl fld="5" item="27"/>
          <tpl fld="2" item="3"/>
          <tpl fld="0" item="1"/>
        </tpls>
      </n>
      <n v="85383545.569999978" in="0">
        <tpls c="4">
          <tpl fld="6" item="0"/>
          <tpl fld="3" item="24"/>
          <tpl fld="2" item="4"/>
          <tpl fld="0" item="1"/>
        </tpls>
      </n>
      <n v="2277247.0099999998" in="0">
        <tpls c="4">
          <tpl fld="3" item="24"/>
          <tpl fld="5" item="27"/>
          <tpl fld="2" item="2"/>
          <tpl fld="0" item="1"/>
        </tpls>
      </n>
      <n v="104020.67" in="0">
        <tpls c="3">
          <tpl fld="6" item="0"/>
          <tpl fld="1" item="25"/>
          <tpl fld="0" item="0"/>
        </tpls>
      </n>
      <n v="3334.49" in="0">
        <tpls c="3">
          <tpl fld="1" item="25"/>
          <tpl fld="4" item="4"/>
          <tpl fld="0" item="0"/>
        </tpls>
      </n>
      <n v="5423788.5499999998" in="0">
        <tpls c="4">
          <tpl fld="3" item="25"/>
          <tpl fld="5" item="27"/>
          <tpl fld="2" item="1"/>
          <tpl fld="0" item="1"/>
        </tpls>
      </n>
      <n v="152448350.11000001" in="0">
        <tpls c="4">
          <tpl fld="6" item="0"/>
          <tpl fld="3" item="25"/>
          <tpl fld="2" item="5"/>
          <tpl fld="0" item="1"/>
        </tpls>
      </n>
      <n v="5524980.3899999997" in="0">
        <tpls c="4">
          <tpl fld="3" item="25"/>
          <tpl fld="5" item="27"/>
          <tpl fld="2" item="5"/>
          <tpl fld="0" item="1"/>
        </tpls>
      </n>
      <n v="896385095.9799999" in="0">
        <tpls c="4">
          <tpl fld="6" item="0"/>
          <tpl fld="3" item="25"/>
          <tpl fld="2" item="6"/>
          <tpl fld="0" item="1"/>
        </tpls>
      </n>
      <n v="89920881.829999998" in="0">
        <tpls c="4">
          <tpl fld="6" item="0"/>
          <tpl fld="3" item="25"/>
          <tpl fld="2" item="4"/>
          <tpl fld="0" item="1"/>
        </tpls>
      </n>
      <n v="9786539896.5899963" in="0">
        <tpls c="3">
          <tpl fld="3" item="25"/>
          <tpl fld="2" item="6"/>
          <tpl fld="0" item="1"/>
        </tpls>
      </n>
      <n v="32727776.969999999" in="0">
        <tpls c="4">
          <tpl fld="3" item="25"/>
          <tpl fld="5" item="27"/>
          <tpl fld="2" item="6"/>
          <tpl fld="0" item="1"/>
        </tpls>
      </n>
      <n v="99833.11" in="0">
        <tpls c="3">
          <tpl fld="6" item="0"/>
          <tpl fld="1" item="26"/>
          <tpl fld="0" item="0"/>
        </tpls>
      </n>
      <n v="190774094.06999999" in="0">
        <tpls c="4">
          <tpl fld="6" item="0"/>
          <tpl fld="3" item="25"/>
          <tpl fld="2" item="1"/>
          <tpl fld="0" item="1"/>
        </tpls>
      </n>
      <n v="2154405598.6699991" in="0">
        <tpls c="3">
          <tpl fld="3" item="25"/>
          <tpl fld="2" item="1"/>
          <tpl fld="0" item="1"/>
        </tpls>
      </n>
      <n v="2423735.2400000002" in="0">
        <tpls c="4">
          <tpl fld="3" item="25"/>
          <tpl fld="5" item="27"/>
          <tpl fld="2" item="4"/>
          <tpl fld="0" item="1"/>
        </tpls>
      </n>
      <n v="980575287.33999956" in="0">
        <tpls c="3">
          <tpl fld="3" item="25"/>
          <tpl fld="2" item="4"/>
          <tpl fld="0" item="1"/>
        </tpls>
      </n>
      <n v="93078845.149999976" in="0">
        <tpls c="4">
          <tpl fld="6" item="0"/>
          <tpl fld="3" item="25"/>
          <tpl fld="2" item="3"/>
          <tpl fld="0" item="1"/>
        </tpls>
      </n>
      <n v="2354556.2799999998" in="0">
        <tpls c="4">
          <tpl fld="3" item="25"/>
          <tpl fld="5" item="27"/>
          <tpl fld="2" item="3"/>
          <tpl fld="0" item="1"/>
        </tpls>
      </n>
      <n v="615056133.87000012" in="0">
        <tpls c="3">
          <tpl fld="3" item="25"/>
          <tpl fld="2" item="0"/>
          <tpl fld="0" item="1"/>
        </tpls>
      </n>
      <n v="1330340.1399999999" in="0">
        <tpls c="4">
          <tpl fld="3" item="25"/>
          <tpl fld="5" item="27"/>
          <tpl fld="2" item="0"/>
          <tpl fld="0" item="1"/>
        </tpls>
      </n>
      <n v="45352177.179999992" in="0">
        <tpls c="4">
          <tpl fld="6" item="0"/>
          <tpl fld="3" item="25"/>
          <tpl fld="2" item="2"/>
          <tpl fld="0" item="1"/>
        </tpls>
      </n>
      <n v="904847483.55999994" in="0">
        <tpls c="3">
          <tpl fld="3" item="25"/>
          <tpl fld="2" item="3"/>
          <tpl fld="0" item="1"/>
        </tpls>
      </n>
      <n v="1674972055.7199998" in="0">
        <tpls c="3">
          <tpl fld="3" item="25"/>
          <tpl fld="2" item="5"/>
          <tpl fld="0" item="1"/>
        </tpls>
      </n>
      <n v="413481999.98000002" in="0">
        <tpls c="3">
          <tpl fld="3" item="25"/>
          <tpl fld="2" item="2"/>
          <tpl fld="0" item="1"/>
        </tpls>
      </n>
      <n v="54839486.639999986" in="0">
        <tpls c="4">
          <tpl fld="6" item="0"/>
          <tpl fld="3" item="25"/>
          <tpl fld="2" item="0"/>
          <tpl fld="0" item="1"/>
        </tpls>
      </n>
      <n v="2281070.04" in="0">
        <tpls c="4">
          <tpl fld="3" item="25"/>
          <tpl fld="5" item="27"/>
          <tpl fld="2" item="2"/>
          <tpl fld="0" item="1"/>
        </tpls>
      </n>
      <n v="1722766186.6699994" in="0">
        <tpls c="3">
          <tpl fld="3" item="26"/>
          <tpl fld="2" item="5"/>
          <tpl fld="0" item="1"/>
        </tpls>
      </n>
      <n v="201286845.01000002" in="0">
        <tpls c="4">
          <tpl fld="6" item="0"/>
          <tpl fld="3" item="26"/>
          <tpl fld="2" item="1"/>
          <tpl fld="0" item="1"/>
        </tpls>
      </n>
      <n v="159175362.88" in="0">
        <tpls c="4">
          <tpl fld="6" item="0"/>
          <tpl fld="3" item="26"/>
          <tpl fld="2" item="5"/>
          <tpl fld="0" item="1"/>
        </tpls>
      </n>
      <n v="466306147.8100003" in="0">
        <tpls c="3">
          <tpl fld="3" item="26"/>
          <tpl fld="2" item="0"/>
          <tpl fld="0" item="1"/>
        </tpls>
      </n>
      <n v="91807314.310000002" in="0">
        <tpls c="4">
          <tpl fld="6" item="0"/>
          <tpl fld="3" item="26"/>
          <tpl fld="2" item="4"/>
          <tpl fld="0" item="1"/>
        </tpls>
      </n>
      <n v="43306966.339999989" in="0">
        <tpls c="4">
          <tpl fld="6" item="0"/>
          <tpl fld="3" item="26"/>
          <tpl fld="2" item="2"/>
          <tpl fld="0" item="1"/>
        </tpls>
      </n>
      <n v="3101.41" in="0">
        <tpls c="3">
          <tpl fld="1" item="26"/>
          <tpl fld="4" item="4"/>
          <tpl fld="0" item="0"/>
        </tpls>
      </n>
      <n v="911261654.55000019" in="0">
        <tpls c="4">
          <tpl fld="6" item="0"/>
          <tpl fld="3" item="26"/>
          <tpl fld="2" item="6"/>
          <tpl fld="0" item="1"/>
        </tpls>
      </n>
      <n v="96726918.900000006" in="0">
        <tpls c="4">
          <tpl fld="6" item="0"/>
          <tpl fld="3" item="26"/>
          <tpl fld="2" item="3"/>
          <tpl fld="0" item="1"/>
        </tpls>
      </n>
      <n v="1021477864.9999996" in="0">
        <tpls c="3">
          <tpl fld="3" item="26"/>
          <tpl fld="2" item="4"/>
          <tpl fld="0" item="1"/>
        </tpls>
      </n>
      <n v="10053490189.450005" in="0">
        <tpls c="3">
          <tpl fld="3" item="26"/>
          <tpl fld="2" item="6"/>
          <tpl fld="0" item="1"/>
        </tpls>
      </n>
      <n v="946341494.07999957" in="0">
        <tpls c="3">
          <tpl fld="3" item="26"/>
          <tpl fld="2" item="3"/>
          <tpl fld="0" item="1"/>
        </tpls>
      </n>
      <n v="386119577.19999993" in="0">
        <tpls c="3">
          <tpl fld="3" item="26"/>
          <tpl fld="2" item="2"/>
          <tpl fld="0" item="1"/>
        </tpls>
      </n>
      <n v="2305245249.9599991" in="0">
        <tpls c="3">
          <tpl fld="3" item="26"/>
          <tpl fld="2" item="1"/>
          <tpl fld="0" item="1"/>
        </tpls>
      </n>
      <n v="45081454.970000006" in="0">
        <tpls c="4">
          <tpl fld="6" item="0"/>
          <tpl fld="3" item="26"/>
          <tpl fld="2" item="0"/>
          <tpl fld="0" item="1"/>
        </tpls>
      </n>
      <n v="28581899.699999999" in="0">
        <tpls c="4">
          <tpl fld="3" item="26"/>
          <tpl fld="5" item="27"/>
          <tpl fld="2" item="6"/>
          <tpl fld="0" item="1"/>
        </tpls>
      </n>
      <n v="6073623.2400000002" in="0">
        <tpls c="4">
          <tpl fld="3" item="26"/>
          <tpl fld="5" item="27"/>
          <tpl fld="2" item="5"/>
          <tpl fld="0" item="1"/>
        </tpls>
      </n>
      <n v="2390814.67" in="0">
        <tpls c="4">
          <tpl fld="3" item="26"/>
          <tpl fld="5" item="27"/>
          <tpl fld="2" item="3"/>
          <tpl fld="0" item="1"/>
        </tpls>
      </n>
      <n v="100769.29" in="0">
        <tpls c="3">
          <tpl fld="6" item="0"/>
          <tpl fld="1" item="27"/>
          <tpl fld="0" item="0"/>
        </tpls>
      </n>
      <n v="1716926.81" in="0">
        <tpls c="4">
          <tpl fld="3" item="26"/>
          <tpl fld="5" item="27"/>
          <tpl fld="2" item="2"/>
          <tpl fld="0" item="1"/>
        </tpls>
      </n>
      <n v="798653.54" in="0">
        <tpls c="4">
          <tpl fld="3" item="26"/>
          <tpl fld="5" item="27"/>
          <tpl fld="2" item="0"/>
          <tpl fld="0" item="1"/>
        </tpls>
      </n>
      <n v="3113.84" in="0">
        <tpls c="3">
          <tpl fld="1" item="27"/>
          <tpl fld="4" item="4"/>
          <tpl fld="0" item="0"/>
        </tpls>
      </n>
      <n v="6728898.3200000003" in="0">
        <tpls c="4">
          <tpl fld="3" item="26"/>
          <tpl fld="5" item="27"/>
          <tpl fld="2" item="1"/>
          <tpl fld="0" item="1"/>
        </tpls>
      </n>
      <n v="2290070.02" in="0">
        <tpls c="4">
          <tpl fld="3" item="26"/>
          <tpl fld="5" item="27"/>
          <tpl fld="2" item="4"/>
          <tpl fld="0" item="1"/>
        </tpls>
      </n>
      <n v="58283428.970000014" in="0">
        <tpls c="4">
          <tpl fld="6" item="0"/>
          <tpl fld="3" item="27"/>
          <tpl fld="2" item="0"/>
          <tpl fld="0" item="1"/>
        </tpls>
      </n>
      <n v="1965571566.1000001" in="0">
        <tpls c="3">
          <tpl fld="3" item="27"/>
          <tpl fld="2" item="5"/>
          <tpl fld="0" item="1"/>
        </tpls>
      </n>
      <n v="6420331.2000000002" in="0">
        <tpls c="4">
          <tpl fld="3" item="27"/>
          <tpl fld="5" item="27"/>
          <tpl fld="2" item="5"/>
          <tpl fld="0" item="1"/>
        </tpls>
      </n>
      <n v="2907384" in="0">
        <tpls c="4">
          <tpl fld="3" item="27"/>
          <tpl fld="5" item="27"/>
          <tpl fld="2" item="4"/>
          <tpl fld="0" item="1"/>
        </tpls>
      </n>
      <n v="1229762.8799999999" in="0">
        <tpls c="4">
          <tpl fld="3" item="27"/>
          <tpl fld="5" item="27"/>
          <tpl fld="2" item="0"/>
          <tpl fld="0" item="1"/>
        </tpls>
      </n>
      <n v="2774246.66" in="0">
        <tpls c="4">
          <tpl fld="3" item="27"/>
          <tpl fld="5" item="27"/>
          <tpl fld="2" item="3"/>
          <tpl fld="0" item="1"/>
        </tpls>
      </n>
      <n v="7696570.8300000001" in="0">
        <tpls c="4">
          <tpl fld="3" item="27"/>
          <tpl fld="5" item="27"/>
          <tpl fld="2" item="1"/>
          <tpl fld="0" item="1"/>
        </tpls>
      </n>
      <n v="34749164.799999997" in="0">
        <tpls c="4">
          <tpl fld="3" item="27"/>
          <tpl fld="5" item="27"/>
          <tpl fld="2" item="6"/>
          <tpl fld="0" item="1"/>
        </tpls>
      </n>
      <n v="523372326.87" in="0">
        <tpls c="3">
          <tpl fld="3" item="27"/>
          <tpl fld="2" item="2"/>
          <tpl fld="0" item="1"/>
        </tpls>
      </n>
      <n v="2545923322.9099989" in="0">
        <tpls c="3">
          <tpl fld="3" item="27"/>
          <tpl fld="2" item="1"/>
          <tpl fld="0" item="1"/>
        </tpls>
      </n>
      <n v="1030381244.1199992" in="0">
        <tpls c="3">
          <tpl fld="3" item="27"/>
          <tpl fld="2" item="3"/>
          <tpl fld="0" item="1"/>
        </tpls>
      </n>
      <n v="1087615571.9599998" in="0">
        <tpls c="3">
          <tpl fld="3" item="27"/>
          <tpl fld="2" item="4"/>
          <tpl fld="0" item="1"/>
        </tpls>
      </n>
      <n v="661907344.58000004" in="0">
        <tpls c="3">
          <tpl fld="3" item="27"/>
          <tpl fld="2" item="0"/>
          <tpl fld="0" item="1"/>
        </tpls>
      </n>
      <n v="177999008.27999997" in="0">
        <tpls c="4">
          <tpl fld="6" item="0"/>
          <tpl fld="3" item="27"/>
          <tpl fld="2" item="5"/>
          <tpl fld="0" item="1"/>
        </tpls>
      </n>
      <n v="10653829997.579994" in="0">
        <tpls c="3">
          <tpl fld="3" item="27"/>
          <tpl fld="2" item="6"/>
          <tpl fld="0" item="1"/>
        </tpls>
      </n>
      <n v="56086898.640000001" in="0">
        <tpls c="4">
          <tpl fld="6" item="0"/>
          <tpl fld="3" item="27"/>
          <tpl fld="2" item="2"/>
          <tpl fld="0" item="1"/>
        </tpls>
      </n>
      <n v="105487733.20999998" in="0">
        <tpls c="4">
          <tpl fld="6" item="0"/>
          <tpl fld="3" item="27"/>
          <tpl fld="2" item="3"/>
          <tpl fld="0" item="1"/>
        </tpls>
      </n>
      <n v="977493479.53999984" in="0">
        <tpls c="4">
          <tpl fld="6" item="0"/>
          <tpl fld="3" item="27"/>
          <tpl fld="2" item="6"/>
          <tpl fld="0" item="1"/>
        </tpls>
      </n>
      <n v="219368283.23999998" in="0">
        <tpls c="4">
          <tpl fld="6" item="0"/>
          <tpl fld="3" item="27"/>
          <tpl fld="2" item="1"/>
          <tpl fld="0" item="1"/>
        </tpls>
      </n>
      <n v="97900657.169999987" in="0">
        <tpls c="4">
          <tpl fld="6" item="0"/>
          <tpl fld="3" item="27"/>
          <tpl fld="2" item="4"/>
          <tpl fld="0" item="1"/>
        </tpls>
      </n>
      <n v="2563823.64" in="0">
        <tpls c="4">
          <tpl fld="3" item="27"/>
          <tpl fld="5" item="27"/>
          <tpl fld="2" item="2"/>
          <tpl fld="0" item="1"/>
        </tpls>
      </n>
      <n v="101834.94" in="0">
        <tpls c="3">
          <tpl fld="6" item="0"/>
          <tpl fld="1" item="28"/>
          <tpl fld="0" item="0"/>
        </tpls>
      </n>
      <n v="3162.21" in="0">
        <tpls c="3">
          <tpl fld="1" item="28"/>
          <tpl fld="4" item="4"/>
          <tpl fld="0" item="0"/>
        </tpls>
      </n>
      <n v="562559681.58000004" in="0">
        <tpls c="3">
          <tpl fld="3" item="28"/>
          <tpl fld="2" item="2"/>
          <tpl fld="0" item="1"/>
        </tpls>
      </n>
      <n v="11346412093.989988" in="0">
        <tpls c="3">
          <tpl fld="3" item="28"/>
          <tpl fld="2" item="6"/>
          <tpl fld="0" item="1"/>
        </tpls>
      </n>
      <n v="1158713732.7300003" in="0">
        <tpls c="3">
          <tpl fld="3" item="28"/>
          <tpl fld="2" item="4"/>
          <tpl fld="0" item="1"/>
        </tpls>
      </n>
      <n v="2752922979.9300003" in="0">
        <tpls c="3">
          <tpl fld="3" item="28"/>
          <tpl fld="2" item="1"/>
          <tpl fld="0" item="1"/>
        </tpls>
      </n>
      <n v="1110541153.5300004" in="0">
        <tpls c="3">
          <tpl fld="3" item="28"/>
          <tpl fld="2" item="3"/>
          <tpl fld="0" item="1"/>
        </tpls>
      </n>
      <n v="2107870488.8099992" in="0">
        <tpls c="3">
          <tpl fld="3" item="28"/>
          <tpl fld="2" item="5"/>
          <tpl fld="0" item="1"/>
        </tpls>
      </n>
      <n v="745129111.85999978" in="0">
        <tpls c="3">
          <tpl fld="3" item="28"/>
          <tpl fld="2" item="0"/>
          <tpl fld="0" item="1"/>
        </tpls>
      </n>
      <n v="6424536.8600000003" in="0">
        <tpls c="4">
          <tpl fld="3" item="28"/>
          <tpl fld="5" item="27"/>
          <tpl fld="2" item="5"/>
          <tpl fld="0" item="1"/>
        </tpls>
      </n>
      <n v="102350.57" in="0">
        <tpls c="3">
          <tpl fld="6" item="0"/>
          <tpl fld="1" item="0"/>
          <tpl fld="0" item="0"/>
        </tpls>
      </n>
      <n v="116537243.89" in="0">
        <tpls c="4">
          <tpl fld="6" item="0"/>
          <tpl fld="3" item="28"/>
          <tpl fld="2" item="3"/>
          <tpl fld="0" item="1"/>
        </tpls>
      </n>
      <n v="239011066.23000002" in="0">
        <tpls c="4">
          <tpl fld="6" item="0"/>
          <tpl fld="3" item="28"/>
          <tpl fld="2" item="1"/>
          <tpl fld="0" item="1"/>
        </tpls>
      </n>
      <n v="37412670.479999997" in="0">
        <tpls c="4">
          <tpl fld="3" item="28"/>
          <tpl fld="5" item="27"/>
          <tpl fld="2" item="6"/>
          <tpl fld="0" item="1"/>
        </tpls>
      </n>
      <n v="104147810.41000001" in="0">
        <tpls c="4">
          <tpl fld="6" item="0"/>
          <tpl fld="3" item="28"/>
          <tpl fld="2" item="4"/>
          <tpl fld="0" item="1"/>
        </tpls>
      </n>
      <n v="61829768.689999998" in="0">
        <tpls c="4">
          <tpl fld="6" item="0"/>
          <tpl fld="3" item="28"/>
          <tpl fld="2" item="2"/>
          <tpl fld="0" item="1"/>
        </tpls>
      </n>
      <n v="1040898023.9100002" in="0">
        <tpls c="4">
          <tpl fld="6" item="0"/>
          <tpl fld="3" item="28"/>
          <tpl fld="2" item="6"/>
          <tpl fld="0" item="1"/>
        </tpls>
      </n>
      <n v="3058844.78" in="0">
        <tpls c="4">
          <tpl fld="3" item="28"/>
          <tpl fld="5" item="27"/>
          <tpl fld="2" item="3"/>
          <tpl fld="0" item="1"/>
        </tpls>
      </n>
      <n v="2853614.63" in="0">
        <tpls c="4">
          <tpl fld="3" item="28"/>
          <tpl fld="5" item="27"/>
          <tpl fld="2" item="2"/>
          <tpl fld="0" item="1"/>
        </tpls>
      </n>
      <n v="7830052.2800000003" in="0">
        <tpls c="4">
          <tpl fld="3" item="28"/>
          <tpl fld="5" item="27"/>
          <tpl fld="2" item="1"/>
          <tpl fld="0" item="1"/>
        </tpls>
      </n>
      <n v="1653019.96" in="0">
        <tpls c="4">
          <tpl fld="3" item="28"/>
          <tpl fld="5" item="27"/>
          <tpl fld="2" item="0"/>
          <tpl fld="0" item="1"/>
        </tpls>
      </n>
      <n v="65902848.770000003" in="0">
        <tpls c="4">
          <tpl fld="6" item="0"/>
          <tpl fld="3" item="28"/>
          <tpl fld="2" item="0"/>
          <tpl fld="0" item="1"/>
        </tpls>
      </n>
      <n v="189507095.57000002" in="0">
        <tpls c="4">
          <tpl fld="6" item="0"/>
          <tpl fld="3" item="28"/>
          <tpl fld="2" item="5"/>
          <tpl fld="0" item="1"/>
        </tpls>
      </n>
      <n v="3338679.5" in="0">
        <tpls c="4">
          <tpl fld="3" item="28"/>
          <tpl fld="5" item="27"/>
          <tpl fld="2" item="4"/>
          <tpl fld="0" item="1"/>
        </tpls>
      </n>
      <n v="192682772.04999995" in="0">
        <tpls c="4">
          <tpl fld="6" item="0"/>
          <tpl fld="3" item="0"/>
          <tpl fld="2" item="5"/>
          <tpl fld="0" item="1"/>
        </tpls>
      </n>
      <n v="103929332.61" in="0">
        <tpls c="4">
          <tpl fld="6" item="0"/>
          <tpl fld="3" item="0"/>
          <tpl fld="2" item="4"/>
          <tpl fld="0" item="1"/>
        </tpls>
      </n>
      <n v="3094.9" in="0">
        <tpls c="3">
          <tpl fld="1" item="29"/>
          <tpl fld="4" item="4"/>
          <tpl fld="0" item="0"/>
        </tpls>
      </n>
      <n v="247160419.09999999" in="0">
        <tpls c="4">
          <tpl fld="6" item="0"/>
          <tpl fld="3" item="0"/>
          <tpl fld="2" item="1"/>
          <tpl fld="0" item="1"/>
        </tpls>
      </n>
      <n v="120382101.77" in="0">
        <tpls c="4">
          <tpl fld="6" item="0"/>
          <tpl fld="3" item="0"/>
          <tpl fld="2" item="3"/>
          <tpl fld="0" item="1"/>
        </tpls>
      </n>
      <n v="68772453.480000019" in="0">
        <tpls c="4">
          <tpl fld="6" item="0"/>
          <tpl fld="3" item="0"/>
          <tpl fld="2" item="0"/>
          <tpl fld="0" item="1"/>
        </tpls>
      </n>
      <n v="67129660.999999985" in="0">
        <tpls c="4">
          <tpl fld="6" item="0"/>
          <tpl fld="3" item="0"/>
          <tpl fld="2" item="2"/>
          <tpl fld="0" item="1"/>
        </tpls>
      </n>
      <n v="1072597236.1200001" in="0">
        <tpls c="4">
          <tpl fld="6" item="0"/>
          <tpl fld="3" item="0"/>
          <tpl fld="2" item="6"/>
          <tpl fld="0" item="1"/>
        </tpls>
      </n>
      <n v="6919201.54" in="0">
        <tpls c="4">
          <tpl fld="3" item="0"/>
          <tpl fld="5" item="27"/>
          <tpl fld="2" item="5"/>
          <tpl fld="0" item="1"/>
        </tpls>
      </n>
      <n v="37804000.130000003" in="0">
        <tpls c="4">
          <tpl fld="3" item="0"/>
          <tpl fld="5" item="27"/>
          <tpl fld="2" item="6"/>
          <tpl fld="0" item="1"/>
        </tpls>
      </n>
      <n v="102712.81" in="0">
        <tpls c="3">
          <tpl fld="6" item="0"/>
          <tpl fld="1" item="29"/>
          <tpl fld="0" item="0"/>
        </tpls>
      </n>
      <n v="1116518.73" in="0">
        <tpls c="4">
          <tpl fld="3" item="0"/>
          <tpl fld="5" item="27"/>
          <tpl fld="2" item="0"/>
          <tpl fld="0" item="1"/>
        </tpls>
      </n>
      <n v="3315529.44" in="0">
        <tpls c="4">
          <tpl fld="3" item="0"/>
          <tpl fld="5" item="27"/>
          <tpl fld="2" item="4"/>
          <tpl fld="0" item="1"/>
        </tpls>
      </n>
      <n v="7996894.0999999996" in="0">
        <tpls c="4">
          <tpl fld="3" item="0"/>
          <tpl fld="5" item="27"/>
          <tpl fld="2" item="1"/>
          <tpl fld="0" item="1"/>
        </tpls>
      </n>
      <n v="2951430.9" in="0">
        <tpls c="4">
          <tpl fld="3" item="0"/>
          <tpl fld="5" item="27"/>
          <tpl fld="2" item="2"/>
          <tpl fld="0" item="1"/>
        </tpls>
      </n>
      <n v="3118740.81" in="0">
        <tpls c="4">
          <tpl fld="3" item="0"/>
          <tpl fld="5" item="27"/>
          <tpl fld="2" item="3"/>
          <tpl fld="0" item="1"/>
        </tpls>
      </n>
      <n v="2182308973" in="0">
        <tpls c="3">
          <tpl fld="3" item="29"/>
          <tpl fld="2" item="5"/>
          <tpl fld="0" item="1"/>
        </tpls>
      </n>
      <n v="37880917" in="0">
        <tpls c="4">
          <tpl fld="3" item="29"/>
          <tpl fld="5" item="27"/>
          <tpl fld="2" item="6"/>
          <tpl fld="0" item="1"/>
        </tpls>
      </n>
      <n v="611400303" in="0">
        <tpls c="3">
          <tpl fld="3" item="29"/>
          <tpl fld="2" item="2"/>
          <tpl fld="0" item="1"/>
        </tpls>
      </n>
      <n v="122058117" in="0">
        <tpls c="4">
          <tpl fld="6" item="0"/>
          <tpl fld="3" item="29"/>
          <tpl fld="2" item="3"/>
          <tpl fld="0" item="1"/>
        </tpls>
      </n>
      <n v="193854872" in="0">
        <tpls c="4">
          <tpl fld="6" item="0"/>
          <tpl fld="3" item="29"/>
          <tpl fld="2" item="5"/>
          <tpl fld="0" item="1"/>
        </tpls>
      </n>
      <n v="1164194796" in="0">
        <tpls c="4">
          <tpl fld="6" item="0"/>
          <tpl fld="3" item="29"/>
          <tpl fld="2" item="6"/>
          <tpl fld="0" item="1"/>
        </tpls>
      </n>
      <n v="2946299" in="0">
        <tpls c="4">
          <tpl fld="3" item="29"/>
          <tpl fld="5" item="27"/>
          <tpl fld="2" item="2"/>
          <tpl fld="0" item="1"/>
        </tpls>
      </n>
      <n v="2827062355" in="0">
        <tpls c="3">
          <tpl fld="3" item="29"/>
          <tpl fld="2" item="1"/>
          <tpl fld="0" item="1"/>
        </tpls>
      </n>
      <n v="72975600" in="0">
        <tpls c="4">
          <tpl fld="6" item="0"/>
          <tpl fld="3" item="29"/>
          <tpl fld="2" item="0"/>
          <tpl fld="0" item="1"/>
        </tpls>
      </n>
      <n v="809464528" in="0">
        <tpls c="3">
          <tpl fld="3" item="29"/>
          <tpl fld="2" item="0"/>
          <tpl fld="0" item="1"/>
        </tpls>
      </n>
      <n v="108265884" in="0">
        <tpls c="4">
          <tpl fld="6" item="0"/>
          <tpl fld="3" item="29"/>
          <tpl fld="2" item="4"/>
          <tpl fld="0" item="1"/>
        </tpls>
      </n>
      <n v="6580221" in="0">
        <tpls c="4">
          <tpl fld="3" item="29"/>
          <tpl fld="5" item="27"/>
          <tpl fld="2" item="5"/>
          <tpl fld="0" item="1"/>
        </tpls>
      </n>
      <n v="239327603" in="0">
        <tpls c="4">
          <tpl fld="6" item="0"/>
          <tpl fld="3" item="29"/>
          <tpl fld="2" item="1"/>
          <tpl fld="0" item="1"/>
        </tpls>
      </n>
      <n v="12659724474" in="0">
        <tpls c="3">
          <tpl fld="3" item="29"/>
          <tpl fld="2" item="6"/>
          <tpl fld="0" item="1"/>
        </tpls>
      </n>
      <n v="7900960" in="0">
        <tpls c="4">
          <tpl fld="3" item="29"/>
          <tpl fld="5" item="27"/>
          <tpl fld="2" item="1"/>
          <tpl fld="0" item="1"/>
        </tpls>
      </n>
      <n v="1071731" in="0">
        <tpls c="4">
          <tpl fld="3" item="29"/>
          <tpl fld="5" item="27"/>
          <tpl fld="2" item="0"/>
          <tpl fld="0" item="1"/>
        </tpls>
      </n>
      <n v="3195952" in="0">
        <tpls c="4">
          <tpl fld="3" item="29"/>
          <tpl fld="5" item="27"/>
          <tpl fld="2" item="3"/>
          <tpl fld="0" item="1"/>
        </tpls>
      </n>
      <n v="3366069" in="0">
        <tpls c="4">
          <tpl fld="3" item="29"/>
          <tpl fld="5" item="27"/>
          <tpl fld="2" item="4"/>
          <tpl fld="0" item="1"/>
        </tpls>
      </n>
      <n v="65364271" in="0">
        <tpls c="4">
          <tpl fld="6" item="0"/>
          <tpl fld="3" item="29"/>
          <tpl fld="2" item="2"/>
          <tpl fld="0" item="1"/>
        </tpls>
      </n>
      <n v="1191722972" in="0">
        <tpls c="3">
          <tpl fld="3" item="29"/>
          <tpl fld="2" item="4"/>
          <tpl fld="0" item="1"/>
        </tpls>
      </n>
      <n v="1152945149" in="0">
        <tpls c="3">
          <tpl fld="3" item="29"/>
          <tpl fld="2" item="3"/>
          <tpl fld="0" item="1"/>
        </tpls>
      </n>
      <n v="1153.71" in="0">
        <tpls c="3">
          <tpl fld="1" item="1"/>
          <tpl fld="4" item="212"/>
          <tpl fld="0" item="0"/>
        </tpls>
      </n>
      <n v="1199.42" in="0">
        <tpls c="3">
          <tpl fld="1" item="2"/>
          <tpl fld="4" item="212"/>
          <tpl fld="0" item="0"/>
        </tpls>
      </n>
      <n v="406349.36" in="0">
        <tpls c="4">
          <tpl fld="3" item="1"/>
          <tpl fld="5" item="214"/>
          <tpl fld="2" item="1"/>
          <tpl fld="0" item="1"/>
        </tpls>
      </n>
      <n v="344297.08" in="0">
        <tpls c="4">
          <tpl fld="3" item="1"/>
          <tpl fld="5" item="214"/>
          <tpl fld="2" item="2"/>
          <tpl fld="0" item="1"/>
        </tpls>
      </n>
      <n v="91585.84" in="0">
        <tpls c="4">
          <tpl fld="3" item="2"/>
          <tpl fld="5" item="214"/>
          <tpl fld="2" item="0"/>
          <tpl fld="0" item="1"/>
        </tpls>
      </n>
      <n v="443589.25" in="0">
        <tpls c="4">
          <tpl fld="3" item="2"/>
          <tpl fld="5" item="214"/>
          <tpl fld="2" item="4"/>
          <tpl fld="0" item="1"/>
        </tpls>
      </n>
      <n v="624072.07999999996" in="0">
        <tpls c="4">
          <tpl fld="3" item="2"/>
          <tpl fld="5" item="214"/>
          <tpl fld="2" item="5"/>
          <tpl fld="0" item="1"/>
        </tpls>
      </n>
      <n v="413385.75" in="0">
        <tpls c="4">
          <tpl fld="3" item="2"/>
          <tpl fld="5" item="214"/>
          <tpl fld="2" item="1"/>
          <tpl fld="0" item="1"/>
        </tpls>
      </n>
      <n v="437667.51" in="0">
        <tpls c="4">
          <tpl fld="3" item="1"/>
          <tpl fld="5" item="214"/>
          <tpl fld="2" item="3"/>
          <tpl fld="0" item="1"/>
        </tpls>
      </n>
      <n v="3499078.67" in="0">
        <tpls c="4">
          <tpl fld="3" item="2"/>
          <tpl fld="5" item="214"/>
          <tpl fld="2" item="6"/>
          <tpl fld="0" item="1"/>
        </tpls>
      </n>
      <n v="4279810.75" in="0">
        <tpls c="4">
          <tpl fld="3" item="1"/>
          <tpl fld="5" item="214"/>
          <tpl fld="2" item="6"/>
          <tpl fld="0" item="1"/>
        </tpls>
      </n>
      <n v="310979.86" in="0">
        <tpls c="4">
          <tpl fld="3" item="2"/>
          <tpl fld="5" item="214"/>
          <tpl fld="2" item="2"/>
          <tpl fld="0" item="1"/>
        </tpls>
      </n>
      <n v="175348.36" in="0">
        <tpls c="4">
          <tpl fld="3" item="1"/>
          <tpl fld="5" item="214"/>
          <tpl fld="2" item="0"/>
          <tpl fld="0" item="1"/>
        </tpls>
      </n>
      <n v="435940.22" in="0">
        <tpls c="4">
          <tpl fld="3" item="1"/>
          <tpl fld="5" item="214"/>
          <tpl fld="2" item="4"/>
          <tpl fld="0" item="1"/>
        </tpls>
      </n>
      <n v="708773.41" in="0">
        <tpls c="4">
          <tpl fld="3" item="1"/>
          <tpl fld="5" item="214"/>
          <tpl fld="2" item="5"/>
          <tpl fld="0" item="1"/>
        </tpls>
      </n>
      <n v="394022.79" in="0">
        <tpls c="4">
          <tpl fld="3" item="2"/>
          <tpl fld="5" item="214"/>
          <tpl fld="2" item="3"/>
          <tpl fld="0" item="1"/>
        </tpls>
      </n>
      <n v="1174.29" in="0">
        <tpls c="3">
          <tpl fld="1" item="3"/>
          <tpl fld="4" item="212"/>
          <tpl fld="0" item="0"/>
        </tpls>
      </n>
      <n v="1201.95" in="0">
        <tpls c="3">
          <tpl fld="1" item="4"/>
          <tpl fld="4" item="212"/>
          <tpl fld="0" item="0"/>
        </tpls>
      </n>
      <n v="450952.98" in="0">
        <tpls c="4">
          <tpl fld="3" item="4"/>
          <tpl fld="5" item="214"/>
          <tpl fld="2" item="1"/>
          <tpl fld="0" item="1"/>
        </tpls>
      </n>
      <n v="4406960.42" in="0">
        <tpls c="4">
          <tpl fld="3" item="4"/>
          <tpl fld="5" item="214"/>
          <tpl fld="2" item="6"/>
          <tpl fld="0" item="1"/>
        </tpls>
      </n>
      <n v="553224.76" in="0">
        <tpls c="4">
          <tpl fld="3" item="4"/>
          <tpl fld="5" item="214"/>
          <tpl fld="2" item="3"/>
          <tpl fld="0" item="1"/>
        </tpls>
      </n>
      <n v="393264.88" in="0">
        <tpls c="4">
          <tpl fld="3" item="4"/>
          <tpl fld="5" item="214"/>
          <tpl fld="2" item="4"/>
          <tpl fld="0" item="1"/>
        </tpls>
      </n>
      <n v="312146.14" in="0">
        <tpls c="4">
          <tpl fld="3" item="3"/>
          <tpl fld="5" item="214"/>
          <tpl fld="2" item="2"/>
          <tpl fld="0" item="1"/>
        </tpls>
      </n>
      <n v="452656.73" in="0">
        <tpls c="4">
          <tpl fld="3" item="3"/>
          <tpl fld="5" item="214"/>
          <tpl fld="2" item="4"/>
          <tpl fld="0" item="1"/>
        </tpls>
      </n>
      <n v="329439.53000000003" in="0">
        <tpls c="4">
          <tpl fld="3" item="4"/>
          <tpl fld="5" item="214"/>
          <tpl fld="2" item="2"/>
          <tpl fld="0" item="1"/>
        </tpls>
      </n>
      <n v="656571.71" in="0">
        <tpls c="4">
          <tpl fld="3" item="3"/>
          <tpl fld="5" item="214"/>
          <tpl fld="2" item="5"/>
          <tpl fld="0" item="1"/>
        </tpls>
      </n>
      <n v="1139.8800000000001" in="0">
        <tpls c="3">
          <tpl fld="1" item="5"/>
          <tpl fld="4" item="212"/>
          <tpl fld="0" item="0"/>
        </tpls>
      </n>
      <n v="473655.38" in="0">
        <tpls c="4">
          <tpl fld="3" item="3"/>
          <tpl fld="5" item="214"/>
          <tpl fld="2" item="3"/>
          <tpl fld="0" item="1"/>
        </tpls>
      </n>
      <n v="111571.41" in="0">
        <tpls c="4">
          <tpl fld="3" item="3"/>
          <tpl fld="5" item="214"/>
          <tpl fld="2" item="0"/>
          <tpl fld="0" item="1"/>
        </tpls>
      </n>
      <n v="889759.87" in="0">
        <tpls c="4">
          <tpl fld="3" item="4"/>
          <tpl fld="5" item="214"/>
          <tpl fld="2" item="5"/>
          <tpl fld="0" item="1"/>
        </tpls>
      </n>
      <n v="3611308.79" in="0">
        <tpls c="4">
          <tpl fld="3" item="3"/>
          <tpl fld="5" item="214"/>
          <tpl fld="2" item="6"/>
          <tpl fld="0" item="1"/>
        </tpls>
      </n>
      <n v="484337.43" in="0">
        <tpls c="4">
          <tpl fld="3" item="3"/>
          <tpl fld="5" item="214"/>
          <tpl fld="2" item="1"/>
          <tpl fld="0" item="1"/>
        </tpls>
      </n>
      <n v="156603.75" in="0">
        <tpls c="4">
          <tpl fld="3" item="4"/>
          <tpl fld="5" item="214"/>
          <tpl fld="2" item="0"/>
          <tpl fld="0" item="1"/>
        </tpls>
      </n>
      <n v="1198.96" in="0">
        <tpls c="3">
          <tpl fld="1" item="6"/>
          <tpl fld="4" item="212"/>
          <tpl fld="0" item="0"/>
        </tpls>
      </n>
      <n v="445040.51" in="0">
        <tpls c="4">
          <tpl fld="3" item="5"/>
          <tpl fld="5" item="214"/>
          <tpl fld="2" item="4"/>
          <tpl fld="0" item="1"/>
        </tpls>
      </n>
      <n v="1257.56" in="0">
        <tpls c="3">
          <tpl fld="1" item="7"/>
          <tpl fld="4" item="212"/>
          <tpl fld="0" item="0"/>
        </tpls>
      </n>
      <n v="303073.27" in="0">
        <tpls c="4">
          <tpl fld="3" item="6"/>
          <tpl fld="5" item="214"/>
          <tpl fld="2" item="2"/>
          <tpl fld="0" item="1"/>
        </tpls>
      </n>
      <n v="468348.59" in="0">
        <tpls c="4">
          <tpl fld="3" item="6"/>
          <tpl fld="5" item="214"/>
          <tpl fld="2" item="3"/>
          <tpl fld="0" item="1"/>
        </tpls>
      </n>
      <n v="849649.89" in="0">
        <tpls c="4">
          <tpl fld="3" item="5"/>
          <tpl fld="5" item="214"/>
          <tpl fld="2" item="5"/>
          <tpl fld="0" item="1"/>
        </tpls>
      </n>
      <n v="160963.54999999999" in="0">
        <tpls c="4">
          <tpl fld="3" item="6"/>
          <tpl fld="5" item="214"/>
          <tpl fld="2" item="0"/>
          <tpl fld="0" item="1"/>
        </tpls>
      </n>
      <n v="478703.76" in="0">
        <tpls c="4">
          <tpl fld="3" item="6"/>
          <tpl fld="5" item="214"/>
          <tpl fld="2" item="1"/>
          <tpl fld="0" item="1"/>
        </tpls>
      </n>
      <n v="157380.92000000001" in="0">
        <tpls c="4">
          <tpl fld="3" item="5"/>
          <tpl fld="5" item="214"/>
          <tpl fld="2" item="0"/>
          <tpl fld="0" item="1"/>
        </tpls>
      </n>
      <n v="3736480.37" in="0">
        <tpls c="4">
          <tpl fld="3" item="6"/>
          <tpl fld="5" item="214"/>
          <tpl fld="2" item="6"/>
          <tpl fld="0" item="1"/>
        </tpls>
      </n>
      <n v="359472.87" in="0">
        <tpls c="4">
          <tpl fld="3" item="5"/>
          <tpl fld="5" item="214"/>
          <tpl fld="2" item="2"/>
          <tpl fld="0" item="1"/>
        </tpls>
      </n>
      <n v="442896.75" in="0">
        <tpls c="4">
          <tpl fld="3" item="5"/>
          <tpl fld="5" item="214"/>
          <tpl fld="2" item="1"/>
          <tpl fld="0" item="1"/>
        </tpls>
      </n>
      <n v="590471.86" in="0">
        <tpls c="4">
          <tpl fld="3" item="5"/>
          <tpl fld="5" item="214"/>
          <tpl fld="2" item="3"/>
          <tpl fld="0" item="1"/>
        </tpls>
      </n>
      <n v="639357.23" in="0">
        <tpls c="4">
          <tpl fld="3" item="6"/>
          <tpl fld="5" item="214"/>
          <tpl fld="2" item="5"/>
          <tpl fld="0" item="1"/>
        </tpls>
      </n>
      <n v="497045.98" in="0">
        <tpls c="4">
          <tpl fld="3" item="6"/>
          <tpl fld="5" item="214"/>
          <tpl fld="2" item="4"/>
          <tpl fld="0" item="1"/>
        </tpls>
      </n>
      <n v="4684960.9000000004" in="0">
        <tpls c="4">
          <tpl fld="3" item="5"/>
          <tpl fld="5" item="214"/>
          <tpl fld="2" item="6"/>
          <tpl fld="0" item="1"/>
        </tpls>
      </n>
      <n v="1138.8599999999999" in="0">
        <tpls c="3">
          <tpl fld="1" item="8"/>
          <tpl fld="4" item="212"/>
          <tpl fld="0" item="0"/>
        </tpls>
      </n>
      <n v="435287.78" in="0">
        <tpls c="4">
          <tpl fld="3" item="8"/>
          <tpl fld="5" item="214"/>
          <tpl fld="2" item="4"/>
          <tpl fld="0" item="1"/>
        </tpls>
      </n>
      <n v="442812.98" in="0">
        <tpls c="4">
          <tpl fld="3" item="7"/>
          <tpl fld="5" item="214"/>
          <tpl fld="2" item="4"/>
          <tpl fld="0" item="1"/>
        </tpls>
      </n>
      <n v="129267.9" in="0">
        <tpls c="4">
          <tpl fld="3" item="8"/>
          <tpl fld="5" item="214"/>
          <tpl fld="2" item="0"/>
          <tpl fld="0" item="1"/>
        </tpls>
      </n>
      <n v="432538.36" in="0">
        <tpls c="4">
          <tpl fld="3" item="8"/>
          <tpl fld="5" item="214"/>
          <tpl fld="2" item="3"/>
          <tpl fld="0" item="1"/>
        </tpls>
      </n>
      <n v="626353.47" in="0">
        <tpls c="4">
          <tpl fld="3" item="7"/>
          <tpl fld="5" item="214"/>
          <tpl fld="2" item="3"/>
          <tpl fld="0" item="1"/>
        </tpls>
      </n>
      <n v="191726.7" in="0">
        <tpls c="4">
          <tpl fld="3" item="7"/>
          <tpl fld="5" item="214"/>
          <tpl fld="2" item="0"/>
          <tpl fld="0" item="1"/>
        </tpls>
      </n>
      <n v="4763352.4400000004" in="0">
        <tpls c="4">
          <tpl fld="3" item="7"/>
          <tpl fld="5" item="214"/>
          <tpl fld="2" item="6"/>
          <tpl fld="0" item="1"/>
        </tpls>
      </n>
      <n v="364487.7" in="0">
        <tpls c="4">
          <tpl fld="3" item="7"/>
          <tpl fld="5" item="214"/>
          <tpl fld="2" item="2"/>
          <tpl fld="0" item="1"/>
        </tpls>
      </n>
      <n v="474806.17" in="0">
        <tpls c="4">
          <tpl fld="3" item="8"/>
          <tpl fld="5" item="214"/>
          <tpl fld="2" item="1"/>
          <tpl fld="0" item="1"/>
        </tpls>
      </n>
      <n v="1257.83" in="0">
        <tpls c="3">
          <tpl fld="1" item="9"/>
          <tpl fld="4" item="212"/>
          <tpl fld="0" item="0"/>
        </tpls>
      </n>
      <n v="480117.16" in="0">
        <tpls c="4">
          <tpl fld="3" item="7"/>
          <tpl fld="5" item="214"/>
          <tpl fld="2" item="1"/>
          <tpl fld="0" item="1"/>
        </tpls>
      </n>
      <n v="895833.68" in="0">
        <tpls c="4">
          <tpl fld="3" item="7"/>
          <tpl fld="5" item="214"/>
          <tpl fld="2" item="5"/>
          <tpl fld="0" item="1"/>
        </tpls>
      </n>
      <n v="292017.09000000003" in="0">
        <tpls c="4">
          <tpl fld="3" item="8"/>
          <tpl fld="5" item="214"/>
          <tpl fld="2" item="2"/>
          <tpl fld="0" item="1"/>
        </tpls>
      </n>
      <n v="3819863.29" in="0">
        <tpls c="4">
          <tpl fld="3" item="8"/>
          <tpl fld="5" item="214"/>
          <tpl fld="2" item="6"/>
          <tpl fld="0" item="1"/>
        </tpls>
      </n>
      <n v="638855.54" in="0">
        <tpls c="4">
          <tpl fld="3" item="8"/>
          <tpl fld="5" item="214"/>
          <tpl fld="2" item="5"/>
          <tpl fld="0" item="1"/>
        </tpls>
      </n>
      <n v="507851.13" in="0">
        <tpls c="4">
          <tpl fld="3" item="9"/>
          <tpl fld="5" item="214"/>
          <tpl fld="2" item="4"/>
          <tpl fld="0" item="1"/>
        </tpls>
      </n>
      <n v="5057781.8" in="0">
        <tpls c="4">
          <tpl fld="3" item="9"/>
          <tpl fld="5" item="214"/>
          <tpl fld="2" item="6"/>
          <tpl fld="0" item="1"/>
        </tpls>
      </n>
      <n v="917232.01" in="0">
        <tpls c="4">
          <tpl fld="3" item="9"/>
          <tpl fld="5" item="214"/>
          <tpl fld="2" item="5"/>
          <tpl fld="0" item="1"/>
        </tpls>
      </n>
      <n v="393713.56" in="0">
        <tpls c="4">
          <tpl fld="3" item="9"/>
          <tpl fld="5" item="214"/>
          <tpl fld="2" item="2"/>
          <tpl fld="0" item="1"/>
        </tpls>
      </n>
      <n v="501824.18" in="0">
        <tpls c="4">
          <tpl fld="3" item="9"/>
          <tpl fld="5" item="214"/>
          <tpl fld="2" item="1"/>
          <tpl fld="0" item="1"/>
        </tpls>
      </n>
      <n v="151958.39000000001" in="0">
        <tpls c="4">
          <tpl fld="3" item="9"/>
          <tpl fld="5" item="214"/>
          <tpl fld="2" item="0"/>
          <tpl fld="0" item="1"/>
        </tpls>
      </n>
      <n v="616373.61" in="0">
        <tpls c="4">
          <tpl fld="3" item="9"/>
          <tpl fld="5" item="214"/>
          <tpl fld="2" item="3"/>
          <tpl fld="0" item="1"/>
        </tpls>
      </n>
      <n v="1250.17" in="0">
        <tpls c="3">
          <tpl fld="1" item="10"/>
          <tpl fld="4" item="212"/>
          <tpl fld="0" item="0"/>
        </tpls>
      </n>
      <n v="1245.46" in="0">
        <tpls c="3">
          <tpl fld="1" item="11"/>
          <tpl fld="4" item="212"/>
          <tpl fld="0" item="0"/>
        </tpls>
      </n>
      <n v="1040824.42" in="0">
        <tpls c="4">
          <tpl fld="3" item="10"/>
          <tpl fld="5" item="214"/>
          <tpl fld="2" item="5"/>
          <tpl fld="0" item="1"/>
        </tpls>
      </n>
      <n v="500029.2" in="0">
        <tpls c="4">
          <tpl fld="3" item="10"/>
          <tpl fld="5" item="214"/>
          <tpl fld="2" item="4"/>
          <tpl fld="0" item="1"/>
        </tpls>
      </n>
      <n v="520067.37" in="0">
        <tpls c="4">
          <tpl fld="3" item="10"/>
          <tpl fld="5" item="214"/>
          <tpl fld="2" item="1"/>
          <tpl fld="0" item="1"/>
        </tpls>
      </n>
      <n v="205759.01" in="0">
        <tpls c="4">
          <tpl fld="3" item="10"/>
          <tpl fld="5" item="214"/>
          <tpl fld="2" item="0"/>
          <tpl fld="0" item="1"/>
        </tpls>
      </n>
      <n v="5065758.6500000004" in="0">
        <tpls c="4">
          <tpl fld="3" item="10"/>
          <tpl fld="5" item="214"/>
          <tpl fld="2" item="6"/>
          <tpl fld="0" item="1"/>
        </tpls>
      </n>
      <n v="592856.44999999995" in="0">
        <tpls c="4">
          <tpl fld="3" item="10"/>
          <tpl fld="5" item="214"/>
          <tpl fld="2" item="3"/>
          <tpl fld="0" item="1"/>
        </tpls>
      </n>
      <n v="434225.47" in="0">
        <tpls c="4">
          <tpl fld="3" item="10"/>
          <tpl fld="5" item="214"/>
          <tpl fld="2" item="2"/>
          <tpl fld="0" item="1"/>
        </tpls>
      </n>
      <n v="5476487.1200000001" in="0">
        <tpls c="4">
          <tpl fld="3" item="11"/>
          <tpl fld="5" item="214"/>
          <tpl fld="2" item="6"/>
          <tpl fld="0" item="1"/>
        </tpls>
      </n>
      <n v="543780.57999999996" in="0">
        <tpls c="4">
          <tpl fld="3" item="11"/>
          <tpl fld="5" item="214"/>
          <tpl fld="2" item="1"/>
          <tpl fld="0" item="1"/>
        </tpls>
      </n>
      <n v="584914.02" in="0">
        <tpls c="4">
          <tpl fld="3" item="11"/>
          <tpl fld="5" item="214"/>
          <tpl fld="2" item="3"/>
          <tpl fld="0" item="1"/>
        </tpls>
      </n>
      <n v="430811.96" in="0">
        <tpls c="4">
          <tpl fld="3" item="11"/>
          <tpl fld="5" item="214"/>
          <tpl fld="2" item="2"/>
          <tpl fld="0" item="1"/>
        </tpls>
      </n>
      <n v="548466.86" in="0">
        <tpls c="4">
          <tpl fld="3" item="11"/>
          <tpl fld="5" item="214"/>
          <tpl fld="2" item="4"/>
          <tpl fld="0" item="1"/>
        </tpls>
      </n>
      <n v="1223658.45" in="0">
        <tpls c="4">
          <tpl fld="3" item="11"/>
          <tpl fld="5" item="214"/>
          <tpl fld="2" item="5"/>
          <tpl fld="0" item="1"/>
        </tpls>
      </n>
      <n v="196382.79" in="0">
        <tpls c="4">
          <tpl fld="3" item="11"/>
          <tpl fld="5" item="214"/>
          <tpl fld="2" item="0"/>
          <tpl fld="0" item="1"/>
        </tpls>
      </n>
      <n v="1230.31" in="0">
        <tpls c="3">
          <tpl fld="1" item="12"/>
          <tpl fld="4" item="212"/>
          <tpl fld="0" item="0"/>
        </tpls>
      </n>
      <n v="487950.33" in="0">
        <tpls c="4">
          <tpl fld="3" item="12"/>
          <tpl fld="5" item="214"/>
          <tpl fld="2" item="2"/>
          <tpl fld="0" item="1"/>
        </tpls>
      </n>
      <n v="1246886.5" in="0">
        <tpls c="4">
          <tpl fld="3" item="12"/>
          <tpl fld="5" item="214"/>
          <tpl fld="2" item="5"/>
          <tpl fld="0" item="1"/>
        </tpls>
      </n>
      <n v="673668.94" in="0">
        <tpls c="4">
          <tpl fld="3" item="12"/>
          <tpl fld="5" item="214"/>
          <tpl fld="2" item="3"/>
          <tpl fld="0" item="1"/>
        </tpls>
      </n>
      <n v="555183.87" in="0">
        <tpls c="4">
          <tpl fld="3" item="12"/>
          <tpl fld="5" item="214"/>
          <tpl fld="2" item="1"/>
          <tpl fld="0" item="1"/>
        </tpls>
      </n>
      <n v="5738649.9199999999" in="0">
        <tpls c="4">
          <tpl fld="3" item="12"/>
          <tpl fld="5" item="214"/>
          <tpl fld="2" item="6"/>
          <tpl fld="0" item="1"/>
        </tpls>
      </n>
      <n v="544718.25" in="0">
        <tpls c="4">
          <tpl fld="3" item="12"/>
          <tpl fld="5" item="214"/>
          <tpl fld="2" item="4"/>
          <tpl fld="0" item="1"/>
        </tpls>
      </n>
      <n v="219557.39" in="0">
        <tpls c="4">
          <tpl fld="3" item="12"/>
          <tpl fld="5" item="214"/>
          <tpl fld="2" item="0"/>
          <tpl fld="0" item="1"/>
        </tpls>
      </n>
      <n v="1239.2" in="0">
        <tpls c="3">
          <tpl fld="1" item="13"/>
          <tpl fld="4" item="212"/>
          <tpl fld="0" item="0"/>
        </tpls>
      </n>
      <n v="255412.52" in="0">
        <tpls c="4">
          <tpl fld="3" item="13"/>
          <tpl fld="5" item="214"/>
          <tpl fld="2" item="0"/>
          <tpl fld="0" item="1"/>
        </tpls>
      </n>
      <n v="705704.9" in="0">
        <tpls c="4">
          <tpl fld="3" item="13"/>
          <tpl fld="5" item="214"/>
          <tpl fld="2" item="3"/>
          <tpl fld="0" item="1"/>
        </tpls>
      </n>
      <n v="560175.93999999994" in="0">
        <tpls c="4">
          <tpl fld="3" item="13"/>
          <tpl fld="5" item="214"/>
          <tpl fld="2" item="1"/>
          <tpl fld="0" item="1"/>
        </tpls>
      </n>
      <n v="6132473.5099999998" in="0">
        <tpls c="4">
          <tpl fld="3" item="13"/>
          <tpl fld="5" item="214"/>
          <tpl fld="2" item="6"/>
          <tpl fld="0" item="1"/>
        </tpls>
      </n>
      <n v="621170.84" in="0">
        <tpls c="4">
          <tpl fld="3" item="13"/>
          <tpl fld="5" item="214"/>
          <tpl fld="2" item="4"/>
          <tpl fld="0" item="1"/>
        </tpls>
      </n>
      <n v="1305745.3" in="0">
        <tpls c="4">
          <tpl fld="3" item="13"/>
          <tpl fld="5" item="214"/>
          <tpl fld="2" item="5"/>
          <tpl fld="0" item="1"/>
        </tpls>
      </n>
      <n v="1292.43" in="0">
        <tpls c="3">
          <tpl fld="1" item="14"/>
          <tpl fld="4" item="212"/>
          <tpl fld="0" item="0"/>
        </tpls>
      </n>
      <n v="526067.56999999995" in="0">
        <tpls c="4">
          <tpl fld="3" item="13"/>
          <tpl fld="5" item="214"/>
          <tpl fld="2" item="2"/>
          <tpl fld="0" item="1"/>
        </tpls>
      </n>
      <n v="1264634.47" in="0">
        <tpls c="4">
          <tpl fld="3" item="14"/>
          <tpl fld="5" item="214"/>
          <tpl fld="2" item="5"/>
          <tpl fld="0" item="1"/>
        </tpls>
      </n>
      <n v="570287.44999999995" in="0">
        <tpls c="4">
          <tpl fld="3" item="14"/>
          <tpl fld="5" item="214"/>
          <tpl fld="2" item="2"/>
          <tpl fld="0" item="1"/>
        </tpls>
      </n>
      <n v="636532.82999999996" in="0">
        <tpls c="4">
          <tpl fld="3" item="14"/>
          <tpl fld="5" item="214"/>
          <tpl fld="2" item="1"/>
          <tpl fld="0" item="1"/>
        </tpls>
      </n>
      <n v="255464.87" in="0">
        <tpls c="4">
          <tpl fld="3" item="14"/>
          <tpl fld="5" item="214"/>
          <tpl fld="2" item="0"/>
          <tpl fld="0" item="1"/>
        </tpls>
      </n>
      <n v="601729.26" in="0">
        <tpls c="4">
          <tpl fld="3" item="14"/>
          <tpl fld="5" item="214"/>
          <tpl fld="2" item="4"/>
          <tpl fld="0" item="1"/>
        </tpls>
      </n>
      <n v="726586.27" in="0">
        <tpls c="4">
          <tpl fld="3" item="14"/>
          <tpl fld="5" item="214"/>
          <tpl fld="2" item="3"/>
          <tpl fld="0" item="1"/>
        </tpls>
      </n>
      <n v="6764953.0999999996" in="0">
        <tpls c="4">
          <tpl fld="3" item="14"/>
          <tpl fld="5" item="214"/>
          <tpl fld="2" item="6"/>
          <tpl fld="0" item="1"/>
        </tpls>
      </n>
      <n v="1298.54" in="0">
        <tpls c="3">
          <tpl fld="1" item="15"/>
          <tpl fld="4" item="212"/>
          <tpl fld="0" item="0"/>
        </tpls>
      </n>
      <n v="551917.55000000005" in="0">
        <tpls c="4">
          <tpl fld="3" item="15"/>
          <tpl fld="5" item="214"/>
          <tpl fld="2" item="4"/>
          <tpl fld="0" item="1"/>
        </tpls>
      </n>
      <n v="749529.87" in="0">
        <tpls c="4">
          <tpl fld="3" item="15"/>
          <tpl fld="5" item="214"/>
          <tpl fld="2" item="3"/>
          <tpl fld="0" item="1"/>
        </tpls>
      </n>
      <n v="6668309.54" in="0">
        <tpls c="4">
          <tpl fld="3" item="15"/>
          <tpl fld="5" item="214"/>
          <tpl fld="2" item="6"/>
          <tpl fld="0" item="1"/>
        </tpls>
      </n>
      <n v="562827.01" in="0">
        <tpls c="4">
          <tpl fld="3" item="15"/>
          <tpl fld="5" item="214"/>
          <tpl fld="2" item="2"/>
          <tpl fld="0" item="1"/>
        </tpls>
      </n>
      <n v="1311944.92" in="0">
        <tpls c="4">
          <tpl fld="3" item="15"/>
          <tpl fld="5" item="214"/>
          <tpl fld="2" item="5"/>
          <tpl fld="0" item="1"/>
        </tpls>
      </n>
      <n v="227055.42" in="0">
        <tpls c="4">
          <tpl fld="3" item="15"/>
          <tpl fld="5" item="214"/>
          <tpl fld="2" item="0"/>
          <tpl fld="0" item="1"/>
        </tpls>
      </n>
      <n v="575655.81000000006" in="0">
        <tpls c="4">
          <tpl fld="3" item="15"/>
          <tpl fld="5" item="214"/>
          <tpl fld="2" item="1"/>
          <tpl fld="0" item="1"/>
        </tpls>
      </n>
      <n v="1304.1400000000001" in="0">
        <tpls c="3">
          <tpl fld="1" item="16"/>
          <tpl fld="4" item="212"/>
          <tpl fld="0" item="0"/>
        </tpls>
      </n>
      <n v="560927.53" in="0">
        <tpls c="4">
          <tpl fld="3" item="16"/>
          <tpl fld="5" item="214"/>
          <tpl fld="2" item="2"/>
          <tpl fld="0" item="1"/>
        </tpls>
      </n>
      <n v="501216.85" in="0">
        <tpls c="4">
          <tpl fld="3" item="16"/>
          <tpl fld="5" item="214"/>
          <tpl fld="2" item="4"/>
          <tpl fld="0" item="1"/>
        </tpls>
      </n>
      <n v="6992418.6299999999" in="0">
        <tpls c="4">
          <tpl fld="3" item="16"/>
          <tpl fld="5" item="214"/>
          <tpl fld="2" item="6"/>
          <tpl fld="0" item="1"/>
        </tpls>
      </n>
      <n v="606227.93000000005" in="0">
        <tpls c="4">
          <tpl fld="3" item="16"/>
          <tpl fld="5" item="214"/>
          <tpl fld="2" item="1"/>
          <tpl fld="0" item="1"/>
        </tpls>
      </n>
      <n v="754289.46" in="0">
        <tpls c="4">
          <tpl fld="3" item="16"/>
          <tpl fld="5" item="214"/>
          <tpl fld="2" item="3"/>
          <tpl fld="0" item="1"/>
        </tpls>
      </n>
      <n v="1309.53" in="0">
        <tpls c="3">
          <tpl fld="1" item="17"/>
          <tpl fld="4" item="212"/>
          <tpl fld="0" item="0"/>
        </tpls>
      </n>
      <n v="1375890.73" in="0">
        <tpls c="4">
          <tpl fld="3" item="16"/>
          <tpl fld="5" item="214"/>
          <tpl fld="2" item="5"/>
          <tpl fld="0" item="1"/>
        </tpls>
      </n>
      <n v="231372.75" in="0">
        <tpls c="4">
          <tpl fld="3" item="16"/>
          <tpl fld="5" item="214"/>
          <tpl fld="2" item="0"/>
          <tpl fld="0" item="1"/>
        </tpls>
      </n>
      <n v="1245.54" in="0">
        <tpls c="3">
          <tpl fld="1" item="18"/>
          <tpl fld="4" item="212"/>
          <tpl fld="0" item="0"/>
        </tpls>
      </n>
      <n v="819765.8" in="0">
        <tpls c="4">
          <tpl fld="3" item="17"/>
          <tpl fld="5" item="214"/>
          <tpl fld="2" item="3"/>
          <tpl fld="0" item="1"/>
        </tpls>
      </n>
      <n v="620315.13" in="0">
        <tpls c="4">
          <tpl fld="3" item="17"/>
          <tpl fld="5" item="214"/>
          <tpl fld="2" item="4"/>
          <tpl fld="0" item="1"/>
        </tpls>
      </n>
      <n v="6763529.6500000004" in="0">
        <tpls c="4">
          <tpl fld="3" item="17"/>
          <tpl fld="5" item="214"/>
          <tpl fld="2" item="6"/>
          <tpl fld="0" item="1"/>
        </tpls>
      </n>
      <n v="245590.92" in="0">
        <tpls c="4">
          <tpl fld="3" item="17"/>
          <tpl fld="5" item="214"/>
          <tpl fld="2" item="0"/>
          <tpl fld="0" item="1"/>
        </tpls>
      </n>
      <n v="569718.13" in="0">
        <tpls c="4">
          <tpl fld="3" item="17"/>
          <tpl fld="5" item="214"/>
          <tpl fld="2" item="2"/>
          <tpl fld="0" item="1"/>
        </tpls>
      </n>
      <n v="783543.41" in="0">
        <tpls c="4">
          <tpl fld="3" item="17"/>
          <tpl fld="5" item="214"/>
          <tpl fld="2" item="1"/>
          <tpl fld="0" item="1"/>
        </tpls>
      </n>
      <n v="1480363.42" in="0">
        <tpls c="4">
          <tpl fld="3" item="17"/>
          <tpl fld="5" item="214"/>
          <tpl fld="2" item="5"/>
          <tpl fld="0" item="1"/>
        </tpls>
      </n>
      <n v="1625725.42" in="0">
        <tpls c="4">
          <tpl fld="3" item="18"/>
          <tpl fld="5" item="214"/>
          <tpl fld="2" item="5"/>
          <tpl fld="0" item="1"/>
        </tpls>
      </n>
      <n v="252269.39" in="0">
        <tpls c="4">
          <tpl fld="3" item="18"/>
          <tpl fld="5" item="214"/>
          <tpl fld="2" item="0"/>
          <tpl fld="0" item="1"/>
        </tpls>
      </n>
      <n v="6775313.21" in="0">
        <tpls c="4">
          <tpl fld="3" item="18"/>
          <tpl fld="5" item="214"/>
          <tpl fld="2" item="6"/>
          <tpl fld="0" item="1"/>
        </tpls>
      </n>
      <n v="668567.46" in="0">
        <tpls c="4">
          <tpl fld="3" item="18"/>
          <tpl fld="5" item="214"/>
          <tpl fld="2" item="4"/>
          <tpl fld="0" item="1"/>
        </tpls>
      </n>
      <n v="818992.44" in="0">
        <tpls c="4">
          <tpl fld="3" item="18"/>
          <tpl fld="5" item="214"/>
          <tpl fld="2" item="3"/>
          <tpl fld="0" item="1"/>
        </tpls>
      </n>
      <n v="575068.32999999996" in="0">
        <tpls c="4">
          <tpl fld="3" item="18"/>
          <tpl fld="5" item="214"/>
          <tpl fld="2" item="2"/>
          <tpl fld="0" item="1"/>
        </tpls>
      </n>
      <n v="1295.3499999999999" in="0">
        <tpls c="3">
          <tpl fld="1" item="19"/>
          <tpl fld="4" item="212"/>
          <tpl fld="0" item="0"/>
        </tpls>
      </n>
      <n v="765500.46" in="0">
        <tpls c="4">
          <tpl fld="3" item="18"/>
          <tpl fld="5" item="214"/>
          <tpl fld="2" item="1"/>
          <tpl fld="0" item="1"/>
        </tpls>
      </n>
      <n v="1320.05" in="0">
        <tpls c="3">
          <tpl fld="1" item="20"/>
          <tpl fld="4" item="212"/>
          <tpl fld="0" item="0"/>
        </tpls>
      </n>
      <n v="586480.55000000005" in="0">
        <tpls c="4">
          <tpl fld="3" item="19"/>
          <tpl fld="5" item="214"/>
          <tpl fld="2" item="2"/>
          <tpl fld="0" item="1"/>
        </tpls>
      </n>
      <n v="1764845.24" in="0">
        <tpls c="4">
          <tpl fld="3" item="19"/>
          <tpl fld="5" item="214"/>
          <tpl fld="2" item="5"/>
          <tpl fld="0" item="1"/>
        </tpls>
      </n>
      <n v="645299.31999999995" in="0">
        <tpls c="4">
          <tpl fld="3" item="19"/>
          <tpl fld="5" item="214"/>
          <tpl fld="2" item="4"/>
          <tpl fld="0" item="1"/>
        </tpls>
      </n>
      <n v="6876801.7300000004" in="0">
        <tpls c="4">
          <tpl fld="3" item="19"/>
          <tpl fld="5" item="214"/>
          <tpl fld="2" item="6"/>
          <tpl fld="0" item="1"/>
        </tpls>
      </n>
      <n v="881086.57" in="0">
        <tpls c="4">
          <tpl fld="3" item="19"/>
          <tpl fld="5" item="214"/>
          <tpl fld="2" item="3"/>
          <tpl fld="0" item="1"/>
        </tpls>
      </n>
      <n v="303091.11" in="0">
        <tpls c="4">
          <tpl fld="3" item="19"/>
          <tpl fld="5" item="214"/>
          <tpl fld="2" item="0"/>
          <tpl fld="0" item="1"/>
        </tpls>
      </n>
      <n v="959933.07" in="0">
        <tpls c="4">
          <tpl fld="3" item="19"/>
          <tpl fld="5" item="214"/>
          <tpl fld="2" item="1"/>
          <tpl fld="0" item="1"/>
        </tpls>
      </n>
      <n v="1312.02" in="0">
        <tpls c="3">
          <tpl fld="1" item="21"/>
          <tpl fld="4" item="212"/>
          <tpl fld="0" item="0"/>
        </tpls>
      </n>
      <n v="643513.23" in="0">
        <tpls c="4">
          <tpl fld="3" item="20"/>
          <tpl fld="5" item="214"/>
          <tpl fld="2" item="2"/>
          <tpl fld="0" item="1"/>
        </tpls>
      </n>
      <n v="7088165.6699999999" in="0">
        <tpls c="4">
          <tpl fld="3" item="20"/>
          <tpl fld="5" item="214"/>
          <tpl fld="2" item="6"/>
          <tpl fld="0" item="1"/>
        </tpls>
      </n>
      <n v="293982.96000000002" in="0">
        <tpls c="4">
          <tpl fld="3" item="20"/>
          <tpl fld="5" item="214"/>
          <tpl fld="2" item="0"/>
          <tpl fld="0" item="1"/>
        </tpls>
      </n>
      <n v="1188305.75" in="0">
        <tpls c="4">
          <tpl fld="3" item="20"/>
          <tpl fld="5" item="214"/>
          <tpl fld="2" item="1"/>
          <tpl fld="0" item="1"/>
        </tpls>
      </n>
      <n v="904928.53" in="0">
        <tpls c="4">
          <tpl fld="3" item="20"/>
          <tpl fld="5" item="214"/>
          <tpl fld="2" item="3"/>
          <tpl fld="0" item="1"/>
        </tpls>
      </n>
      <n v="1763090.19" in="0">
        <tpls c="4">
          <tpl fld="3" item="20"/>
          <tpl fld="5" item="214"/>
          <tpl fld="2" item="5"/>
          <tpl fld="0" item="1"/>
        </tpls>
      </n>
      <n v="658139.59" in="0">
        <tpls c="4">
          <tpl fld="3" item="20"/>
          <tpl fld="5" item="214"/>
          <tpl fld="2" item="4"/>
          <tpl fld="0" item="1"/>
        </tpls>
      </n>
      <n v="7544820.0499999998" in="0">
        <tpls c="4">
          <tpl fld="3" item="21"/>
          <tpl fld="5" item="214"/>
          <tpl fld="2" item="6"/>
          <tpl fld="0" item="1"/>
        </tpls>
      </n>
      <n v="339007.16" in="0">
        <tpls c="4">
          <tpl fld="3" item="21"/>
          <tpl fld="5" item="214"/>
          <tpl fld="2" item="0"/>
          <tpl fld="0" item="1"/>
        </tpls>
      </n>
      <n v="867579.83" in="0">
        <tpls c="4">
          <tpl fld="3" item="21"/>
          <tpl fld="5" item="214"/>
          <tpl fld="2" item="4"/>
          <tpl fld="0" item="1"/>
        </tpls>
      </n>
      <n v="1884316.43" in="0">
        <tpls c="4">
          <tpl fld="3" item="21"/>
          <tpl fld="5" item="214"/>
          <tpl fld="2" item="5"/>
          <tpl fld="0" item="1"/>
        </tpls>
      </n>
      <n v="1343371.07" in="0">
        <tpls c="4">
          <tpl fld="3" item="21"/>
          <tpl fld="5" item="214"/>
          <tpl fld="2" item="3"/>
          <tpl fld="0" item="1"/>
        </tpls>
      </n>
      <n v="1343885.39" in="0">
        <tpls c="4">
          <tpl fld="3" item="21"/>
          <tpl fld="5" item="214"/>
          <tpl fld="2" item="1"/>
          <tpl fld="0" item="1"/>
        </tpls>
      </n>
      <n v="613947.98" in="0">
        <tpls c="4">
          <tpl fld="3" item="21"/>
          <tpl fld="5" item="214"/>
          <tpl fld="2" item="2"/>
          <tpl fld="0" item="1"/>
        </tpls>
      </n>
      <n v="1313.72" in="0">
        <tpls c="3">
          <tpl fld="1" item="22"/>
          <tpl fld="4" item="212"/>
          <tpl fld="0" item="0"/>
        </tpls>
      </n>
      <n v="1174917.8" in="0">
        <tpls c="4">
          <tpl fld="3" item="22"/>
          <tpl fld="5" item="214"/>
          <tpl fld="2" item="1"/>
          <tpl fld="0" item="1"/>
        </tpls>
      </n>
      <n v="1859082.68" in="0">
        <tpls c="4">
          <tpl fld="3" item="22"/>
          <tpl fld="5" item="214"/>
          <tpl fld="2" item="5"/>
          <tpl fld="0" item="1"/>
        </tpls>
      </n>
      <n v="902259.26" in="0">
        <tpls c="4">
          <tpl fld="3" item="22"/>
          <tpl fld="5" item="214"/>
          <tpl fld="2" item="4"/>
          <tpl fld="0" item="1"/>
        </tpls>
      </n>
      <n v="629127.27" in="0">
        <tpls c="4">
          <tpl fld="3" item="22"/>
          <tpl fld="5" item="214"/>
          <tpl fld="2" item="2"/>
          <tpl fld="0" item="1"/>
        </tpls>
      </n>
      <n v="7957671.6500000004" in="0">
        <tpls c="4">
          <tpl fld="3" item="22"/>
          <tpl fld="5" item="214"/>
          <tpl fld="2" item="6"/>
          <tpl fld="0" item="1"/>
        </tpls>
      </n>
      <n v="364117.74" in="0">
        <tpls c="4">
          <tpl fld="3" item="22"/>
          <tpl fld="5" item="214"/>
          <tpl fld="2" item="0"/>
          <tpl fld="0" item="1"/>
        </tpls>
      </n>
      <n v="1207134.92" in="0">
        <tpls c="4">
          <tpl fld="3" item="22"/>
          <tpl fld="5" item="214"/>
          <tpl fld="2" item="3"/>
          <tpl fld="0" item="1"/>
        </tpls>
      </n>
      <n v="1288.8900000000001" in="0">
        <tpls c="3">
          <tpl fld="1" item="23"/>
          <tpl fld="4" item="212"/>
          <tpl fld="0" item="0"/>
        </tpls>
      </n>
      <n v="1286.54" in="0">
        <tpls c="3">
          <tpl fld="1" item="24"/>
          <tpl fld="4" item="212"/>
          <tpl fld="0" item="0"/>
        </tpls>
      </n>
      <n v="641438.88" in="0">
        <tpls c="4">
          <tpl fld="3" item="23"/>
          <tpl fld="5" item="214"/>
          <tpl fld="2" item="2"/>
          <tpl fld="0" item="1"/>
        </tpls>
      </n>
      <n v="390592.47" in="0">
        <tpls c="4">
          <tpl fld="3" item="23"/>
          <tpl fld="5" item="214"/>
          <tpl fld="2" item="0"/>
          <tpl fld="0" item="1"/>
        </tpls>
      </n>
      <n v="1098945.6599999999" in="0">
        <tpls c="4">
          <tpl fld="3" item="23"/>
          <tpl fld="5" item="214"/>
          <tpl fld="2" item="4"/>
          <tpl fld="0" item="1"/>
        </tpls>
      </n>
      <n v="1183716.2" in="0">
        <tpls c="4">
          <tpl fld="3" item="23"/>
          <tpl fld="5" item="214"/>
          <tpl fld="2" item="3"/>
          <tpl fld="0" item="1"/>
        </tpls>
      </n>
      <n v="8500175.0299999993" in="0">
        <tpls c="4">
          <tpl fld="3" item="23"/>
          <tpl fld="5" item="214"/>
          <tpl fld="2" item="6"/>
          <tpl fld="0" item="1"/>
        </tpls>
      </n>
      <n v="1479207.9" in="0">
        <tpls c="4">
          <tpl fld="3" item="23"/>
          <tpl fld="5" item="214"/>
          <tpl fld="2" item="1"/>
          <tpl fld="0" item="1"/>
        </tpls>
      </n>
      <n v="2034103.2" in="0">
        <tpls c="4">
          <tpl fld="3" item="23"/>
          <tpl fld="5" item="214"/>
          <tpl fld="2" item="5"/>
          <tpl fld="0" item="1"/>
        </tpls>
      </n>
      <n v="2379189.83" in="0">
        <tpls c="4">
          <tpl fld="3" item="24"/>
          <tpl fld="5" item="214"/>
          <tpl fld="2" item="5"/>
          <tpl fld="0" item="1"/>
        </tpls>
      </n>
      <n v="1085406.19" in="0">
        <tpls c="4">
          <tpl fld="3" item="24"/>
          <tpl fld="5" item="214"/>
          <tpl fld="2" item="4"/>
          <tpl fld="0" item="1"/>
        </tpls>
      </n>
      <n v="1383577.43" in="0">
        <tpls c="4">
          <tpl fld="3" item="24"/>
          <tpl fld="5" item="214"/>
          <tpl fld="2" item="1"/>
          <tpl fld="0" item="1"/>
        </tpls>
      </n>
      <n v="9741979.6500000004" in="0">
        <tpls c="4">
          <tpl fld="3" item="24"/>
          <tpl fld="5" item="214"/>
          <tpl fld="2" item="6"/>
          <tpl fld="0" item="1"/>
        </tpls>
      </n>
      <n v="397478.19" in="0">
        <tpls c="4">
          <tpl fld="3" item="24"/>
          <tpl fld="5" item="214"/>
          <tpl fld="2" item="0"/>
          <tpl fld="0" item="1"/>
        </tpls>
      </n>
      <n v="1188469.17" in="0">
        <tpls c="4">
          <tpl fld="3" item="24"/>
          <tpl fld="5" item="214"/>
          <tpl fld="2" item="3"/>
          <tpl fld="0" item="1"/>
        </tpls>
      </n>
      <n v="650403.43000000005" in="0">
        <tpls c="4">
          <tpl fld="3" item="24"/>
          <tpl fld="5" item="214"/>
          <tpl fld="2" item="2"/>
          <tpl fld="0" item="1"/>
        </tpls>
      </n>
      <n v="1271.32" in="0">
        <tpls c="3">
          <tpl fld="1" item="25"/>
          <tpl fld="4" item="212"/>
          <tpl fld="0" item="0"/>
        </tpls>
      </n>
      <n v="1677220.19" in="0">
        <tpls c="4">
          <tpl fld="3" item="25"/>
          <tpl fld="5" item="214"/>
          <tpl fld="2" item="1"/>
          <tpl fld="0" item="1"/>
        </tpls>
      </n>
      <n v="1911039.26" in="0">
        <tpls c="4">
          <tpl fld="3" item="25"/>
          <tpl fld="5" item="214"/>
          <tpl fld="2" item="5"/>
          <tpl fld="0" item="1"/>
        </tpls>
      </n>
      <n v="9837022.1199999992" in="0">
        <tpls c="4">
          <tpl fld="3" item="25"/>
          <tpl fld="5" item="214"/>
          <tpl fld="2" item="6"/>
          <tpl fld="0" item="1"/>
        </tpls>
      </n>
      <n v="1171055.42" in="0">
        <tpls c="4">
          <tpl fld="3" item="25"/>
          <tpl fld="5" item="214"/>
          <tpl fld="2" item="4"/>
          <tpl fld="0" item="1"/>
        </tpls>
      </n>
      <n v="1173313.1299999999" in="0">
        <tpls c="4">
          <tpl fld="3" item="25"/>
          <tpl fld="5" item="214"/>
          <tpl fld="2" item="3"/>
          <tpl fld="0" item="1"/>
        </tpls>
      </n>
      <n v="481552.76" in="0">
        <tpls c="4">
          <tpl fld="3" item="25"/>
          <tpl fld="5" item="214"/>
          <tpl fld="2" item="0"/>
          <tpl fld="0" item="1"/>
        </tpls>
      </n>
      <n v="788385.42" in="0">
        <tpls c="4">
          <tpl fld="3" item="25"/>
          <tpl fld="5" item="214"/>
          <tpl fld="2" item="2"/>
          <tpl fld="0" item="1"/>
        </tpls>
      </n>
      <n v="1224.0899999999999" in="0">
        <tpls c="3">
          <tpl fld="1" item="26"/>
          <tpl fld="4" item="212"/>
          <tpl fld="0" item="0"/>
        </tpls>
      </n>
      <n v="9166084.9100000001" in="0">
        <tpls c="4">
          <tpl fld="3" item="26"/>
          <tpl fld="5" item="214"/>
          <tpl fld="2" item="6"/>
          <tpl fld="0" item="1"/>
        </tpls>
      </n>
      <n v="2565299.23" in="0">
        <tpls c="4">
          <tpl fld="3" item="26"/>
          <tpl fld="5" item="214"/>
          <tpl fld="2" item="5"/>
          <tpl fld="0" item="1"/>
        </tpls>
      </n>
      <n v="1265253.73" in="0">
        <tpls c="4">
          <tpl fld="3" item="26"/>
          <tpl fld="5" item="214"/>
          <tpl fld="2" item="3"/>
          <tpl fld="0" item="1"/>
        </tpls>
      </n>
      <n v="645361.69999999995" in="0">
        <tpls c="4">
          <tpl fld="3" item="26"/>
          <tpl fld="5" item="214"/>
          <tpl fld="2" item="2"/>
          <tpl fld="0" item="1"/>
        </tpls>
      </n>
      <n v="480028.21" in="0">
        <tpls c="4">
          <tpl fld="3" item="26"/>
          <tpl fld="5" item="214"/>
          <tpl fld="2" item="0"/>
          <tpl fld="0" item="1"/>
        </tpls>
      </n>
      <n v="1264.47" in="0">
        <tpls c="3">
          <tpl fld="1" item="27"/>
          <tpl fld="4" item="212"/>
          <tpl fld="0" item="0"/>
        </tpls>
      </n>
      <n v="1955451.57" in="0">
        <tpls c="4">
          <tpl fld="3" item="26"/>
          <tpl fld="5" item="214"/>
          <tpl fld="2" item="1"/>
          <tpl fld="0" item="1"/>
        </tpls>
      </n>
      <n v="1226223.3799999999" in="0">
        <tpls c="4">
          <tpl fld="3" item="26"/>
          <tpl fld="5" item="214"/>
          <tpl fld="2" item="4"/>
          <tpl fld="0" item="1"/>
        </tpls>
      </n>
      <n v="2558518.2999999998" in="0">
        <tpls c="4">
          <tpl fld="3" item="27"/>
          <tpl fld="5" item="214"/>
          <tpl fld="2" item="5"/>
          <tpl fld="0" item="1"/>
        </tpls>
      </n>
      <n v="1217613.77" in="0">
        <tpls c="4">
          <tpl fld="3" item="27"/>
          <tpl fld="5" item="214"/>
          <tpl fld="2" item="4"/>
          <tpl fld="0" item="1"/>
        </tpls>
      </n>
      <n v="529944.12" in="0">
        <tpls c="4">
          <tpl fld="3" item="27"/>
          <tpl fld="5" item="214"/>
          <tpl fld="2" item="0"/>
          <tpl fld="0" item="1"/>
        </tpls>
      </n>
      <n v="1239607.5900000001" in="0">
        <tpls c="4">
          <tpl fld="3" item="27"/>
          <tpl fld="5" item="214"/>
          <tpl fld="2" item="3"/>
          <tpl fld="0" item="1"/>
        </tpls>
      </n>
      <n v="1828403.61" in="0">
        <tpls c="4">
          <tpl fld="3" item="27"/>
          <tpl fld="5" item="214"/>
          <tpl fld="2" item="1"/>
          <tpl fld="0" item="1"/>
        </tpls>
      </n>
      <n v="10235991.48" in="0">
        <tpls c="4">
          <tpl fld="3" item="27"/>
          <tpl fld="5" item="214"/>
          <tpl fld="2" item="6"/>
          <tpl fld="0" item="1"/>
        </tpls>
      </n>
      <n v="827705.04" in="0">
        <tpls c="4">
          <tpl fld="3" item="27"/>
          <tpl fld="5" item="214"/>
          <tpl fld="2" item="2"/>
          <tpl fld="0" item="1"/>
        </tpls>
      </n>
      <n v="1293.28" in="0">
        <tpls c="3">
          <tpl fld="1" item="28"/>
          <tpl fld="4" item="212"/>
          <tpl fld="0" item="0"/>
        </tpls>
      </n>
      <n v="4818255.95" in="0">
        <tpls c="4">
          <tpl fld="3" item="28"/>
          <tpl fld="5" item="214"/>
          <tpl fld="2" item="5"/>
          <tpl fld="0" item="1"/>
        </tpls>
      </n>
      <n v="12274740.66" in="0">
        <tpls c="4">
          <tpl fld="3" item="28"/>
          <tpl fld="5" item="214"/>
          <tpl fld="2" item="6"/>
          <tpl fld="0" item="1"/>
        </tpls>
      </n>
      <n v="1305795.71" in="0">
        <tpls c="4">
          <tpl fld="3" item="28"/>
          <tpl fld="5" item="214"/>
          <tpl fld="2" item="3"/>
          <tpl fld="0" item="1"/>
        </tpls>
      </n>
      <n v="961062.46" in="0">
        <tpls c="4">
          <tpl fld="3" item="28"/>
          <tpl fld="5" item="214"/>
          <tpl fld="2" item="2"/>
          <tpl fld="0" item="1"/>
        </tpls>
      </n>
      <n v="2148621.35" in="0">
        <tpls c="4">
          <tpl fld="3" item="28"/>
          <tpl fld="5" item="214"/>
          <tpl fld="2" item="1"/>
          <tpl fld="0" item="1"/>
        </tpls>
      </n>
      <n v="530050.11" in="0">
        <tpls c="4">
          <tpl fld="3" item="28"/>
          <tpl fld="5" item="214"/>
          <tpl fld="2" item="0"/>
          <tpl fld="0" item="1"/>
        </tpls>
      </n>
      <n v="1326530.68" in="0">
        <tpls c="4">
          <tpl fld="3" item="28"/>
          <tpl fld="5" item="214"/>
          <tpl fld="2" item="4"/>
          <tpl fld="0" item="1"/>
        </tpls>
      </n>
      <n v="1323.08" in="0">
        <tpls c="3">
          <tpl fld="1" item="29"/>
          <tpl fld="4" item="212"/>
          <tpl fld="0" item="0"/>
        </tpls>
      </n>
      <n v="3142686.69" in="0">
        <tpls c="4">
          <tpl fld="3" item="0"/>
          <tpl fld="5" item="214"/>
          <tpl fld="2" item="5"/>
          <tpl fld="0" item="1"/>
        </tpls>
      </n>
      <n v="12378746.99" in="0">
        <tpls c="4">
          <tpl fld="3" item="0"/>
          <tpl fld="5" item="214"/>
          <tpl fld="2" item="6"/>
          <tpl fld="0" item="1"/>
        </tpls>
      </n>
      <n v="568966.19999999995" in="0">
        <tpls c="4">
          <tpl fld="3" item="0"/>
          <tpl fld="5" item="214"/>
          <tpl fld="2" item="0"/>
          <tpl fld="0" item="1"/>
        </tpls>
      </n>
      <n v="1110312.18" in="0">
        <tpls c="4">
          <tpl fld="3" item="0"/>
          <tpl fld="5" item="214"/>
          <tpl fld="2" item="4"/>
          <tpl fld="0" item="1"/>
        </tpls>
      </n>
      <n v="1697815.69" in="0">
        <tpls c="4">
          <tpl fld="3" item="0"/>
          <tpl fld="5" item="214"/>
          <tpl fld="2" item="1"/>
          <tpl fld="0" item="1"/>
        </tpls>
      </n>
      <n v="1078434.93" in="0">
        <tpls c="4">
          <tpl fld="3" item="0"/>
          <tpl fld="5" item="214"/>
          <tpl fld="2" item="2"/>
          <tpl fld="0" item="1"/>
        </tpls>
      </n>
      <n v="1487024.9" in="0">
        <tpls c="4">
          <tpl fld="3" item="0"/>
          <tpl fld="5" item="214"/>
          <tpl fld="2" item="3"/>
          <tpl fld="0" item="1"/>
        </tpls>
      </n>
      <n v="13457044" in="0">
        <tpls c="4">
          <tpl fld="3" item="29"/>
          <tpl fld="5" item="214"/>
          <tpl fld="2" item="6"/>
          <tpl fld="0" item="1"/>
        </tpls>
      </n>
      <n v="997153" in="0">
        <tpls c="4">
          <tpl fld="3" item="29"/>
          <tpl fld="5" item="214"/>
          <tpl fld="2" item="2"/>
          <tpl fld="0" item="1"/>
        </tpls>
      </n>
      <n v="3488765" in="0">
        <tpls c="4">
          <tpl fld="3" item="29"/>
          <tpl fld="5" item="214"/>
          <tpl fld="2" item="5"/>
          <tpl fld="0" item="1"/>
        </tpls>
      </n>
      <n v="2120112" in="0">
        <tpls c="4">
          <tpl fld="3" item="29"/>
          <tpl fld="5" item="214"/>
          <tpl fld="2" item="1"/>
          <tpl fld="0" item="1"/>
        </tpls>
      </n>
      <n v="571541" in="0">
        <tpls c="4">
          <tpl fld="3" item="29"/>
          <tpl fld="5" item="214"/>
          <tpl fld="2" item="0"/>
          <tpl fld="0" item="1"/>
        </tpls>
      </n>
      <n v="1398317" in="0">
        <tpls c="4">
          <tpl fld="3" item="29"/>
          <tpl fld="5" item="214"/>
          <tpl fld="2" item="3"/>
          <tpl fld="0" item="1"/>
        </tpls>
      </n>
      <n v="1170022" in="0">
        <tpls c="4">
          <tpl fld="3" item="29"/>
          <tpl fld="5" item="214"/>
          <tpl fld="2" item="4"/>
          <tpl fld="0" item="1"/>
        </tpls>
      </n>
      <n v="52426.61" in="0">
        <tpls c="3">
          <tpl fld="6" item="1"/>
          <tpl fld="1" item="1"/>
          <tpl fld="0" item="0"/>
        </tpls>
      </n>
      <n v="53049.56" in="0">
        <tpls c="3">
          <tpl fld="6" item="1"/>
          <tpl fld="1" item="2"/>
          <tpl fld="0" item="0"/>
        </tpls>
      </n>
      <n v="21399161.990000002" in="0">
        <tpls c="4">
          <tpl fld="6" item="1"/>
          <tpl fld="3" item="1"/>
          <tpl fld="2" item="4"/>
          <tpl fld="0" item="1"/>
        </tpls>
      </n>
      <n v="10455083.879999999" in="0">
        <tpls c="4">
          <tpl fld="6" item="1"/>
          <tpl fld="3" item="2"/>
          <tpl fld="2" item="2"/>
          <tpl fld="0" item="1"/>
        </tpls>
      </n>
      <n v="22932410.199999999" in="0">
        <tpls c="4">
          <tpl fld="6" item="1"/>
          <tpl fld="3" item="1"/>
          <tpl fld="2" item="1"/>
          <tpl fld="0" item="1"/>
        </tpls>
      </n>
      <n v="13007148.039999999" in="0">
        <tpls c="4">
          <tpl fld="6" item="1"/>
          <tpl fld="3" item="1"/>
          <tpl fld="2" item="2"/>
          <tpl fld="0" item="1"/>
        </tpls>
      </n>
      <n v="19102743.809999999" in="0">
        <tpls c="4">
          <tpl fld="6" item="1"/>
          <tpl fld="3" item="2"/>
          <tpl fld="2" item="4"/>
          <tpl fld="0" item="1"/>
        </tpls>
      </n>
      <n v="211561465.63999996" in="0">
        <tpls c="4">
          <tpl fld="6" item="1"/>
          <tpl fld="3" item="1"/>
          <tpl fld="2" item="6"/>
          <tpl fld="0" item="1"/>
        </tpls>
      </n>
      <n v="21614796.969999999" in="0">
        <tpls c="4">
          <tpl fld="6" item="1"/>
          <tpl fld="3" item="1"/>
          <tpl fld="2" item="3"/>
          <tpl fld="0" item="1"/>
        </tpls>
      </n>
      <n v="19062066.790000003" in="0">
        <tpls c="4">
          <tpl fld="6" item="1"/>
          <tpl fld="3" item="2"/>
          <tpl fld="2" item="1"/>
          <tpl fld="0" item="1"/>
        </tpls>
      </n>
      <n v="18536993.289999995" in="0">
        <tpls c="4">
          <tpl fld="6" item="1"/>
          <tpl fld="3" item="2"/>
          <tpl fld="2" item="3"/>
          <tpl fld="0" item="1"/>
        </tpls>
      </n>
      <n v="13458726.709999999" in="0">
        <tpls c="4">
          <tpl fld="6" item="1"/>
          <tpl fld="3" item="2"/>
          <tpl fld="2" item="0"/>
          <tpl fld="0" item="1"/>
        </tpls>
      </n>
      <n v="32064365.020000003" in="0">
        <tpls c="4">
          <tpl fld="6" item="1"/>
          <tpl fld="3" item="2"/>
          <tpl fld="2" item="5"/>
          <tpl fld="0" item="1"/>
        </tpls>
      </n>
      <n v="35898865.419999994" in="0">
        <tpls c="4">
          <tpl fld="6" item="1"/>
          <tpl fld="3" item="1"/>
          <tpl fld="2" item="5"/>
          <tpl fld="0" item="1"/>
        </tpls>
      </n>
      <n v="15597862.26" in="0">
        <tpls c="4">
          <tpl fld="6" item="1"/>
          <tpl fld="3" item="1"/>
          <tpl fld="2" item="0"/>
          <tpl fld="0" item="1"/>
        </tpls>
      </n>
      <n v="184391643.49000001" in="0">
        <tpls c="4">
          <tpl fld="6" item="1"/>
          <tpl fld="3" item="2"/>
          <tpl fld="2" item="6"/>
          <tpl fld="0" item="1"/>
        </tpls>
      </n>
      <n v="53058.57" in="0">
        <tpls c="3">
          <tpl fld="6" item="1"/>
          <tpl fld="1" item="3"/>
          <tpl fld="0" item="0"/>
        </tpls>
      </n>
      <n v="52340.86" in="0">
        <tpls c="3">
          <tpl fld="6" item="1"/>
          <tpl fld="1" item="4"/>
          <tpl fld="0" item="0"/>
        </tpls>
      </n>
      <n v="33315866.479999997" in="0">
        <tpls c="4">
          <tpl fld="6" item="1"/>
          <tpl fld="3" item="3"/>
          <tpl fld="2" item="5"/>
          <tpl fld="0" item="1"/>
        </tpls>
      </n>
      <n v="16192796.15" in="0">
        <tpls c="4">
          <tpl fld="6" item="1"/>
          <tpl fld="3" item="4"/>
          <tpl fld="2" item="0"/>
          <tpl fld="0" item="1"/>
        </tpls>
      </n>
      <n v="19912798.720000003" in="0">
        <tpls c="4">
          <tpl fld="6" item="1"/>
          <tpl fld="3" item="3"/>
          <tpl fld="2" item="4"/>
          <tpl fld="0" item="1"/>
        </tpls>
      </n>
      <n v="24206135.990000002" in="0">
        <tpls c="4">
          <tpl fld="6" item="1"/>
          <tpl fld="3" item="4"/>
          <tpl fld="2" item="1"/>
          <tpl fld="0" item="1"/>
        </tpls>
      </n>
      <n v="51765.279999999999" in="0">
        <tpls c="3">
          <tpl fld="6" item="1"/>
          <tpl fld="1" item="6"/>
          <tpl fld="0" item="0"/>
        </tpls>
      </n>
      <n v="223377012.57000002" in="0">
        <tpls c="4">
          <tpl fld="6" item="1"/>
          <tpl fld="3" item="4"/>
          <tpl fld="2" item="6"/>
          <tpl fld="0" item="1"/>
        </tpls>
      </n>
      <n v="19066381.399999995" in="0">
        <tpls c="4">
          <tpl fld="6" item="1"/>
          <tpl fld="3" item="3"/>
          <tpl fld="2" item="3"/>
          <tpl fld="0" item="1"/>
        </tpls>
      </n>
      <n v="13553774.979999999" in="0">
        <tpls c="4">
          <tpl fld="6" item="1"/>
          <tpl fld="3" item="4"/>
          <tpl fld="2" item="2"/>
          <tpl fld="0" item="1"/>
        </tpls>
      </n>
      <n v="192648849.31" in="0">
        <tpls c="4">
          <tpl fld="6" item="1"/>
          <tpl fld="3" item="3"/>
          <tpl fld="2" item="6"/>
          <tpl fld="0" item="1"/>
        </tpls>
      </n>
      <n v="11257845.020000001" in="0">
        <tpls c="4">
          <tpl fld="6" item="1"/>
          <tpl fld="3" item="3"/>
          <tpl fld="2" item="2"/>
          <tpl fld="0" item="1"/>
        </tpls>
      </n>
      <n v="38193663.819999993" in="0">
        <tpls c="4">
          <tpl fld="6" item="1"/>
          <tpl fld="3" item="4"/>
          <tpl fld="2" item="5"/>
          <tpl fld="0" item="1"/>
        </tpls>
      </n>
      <n v="19985929.759999998" in="0">
        <tpls c="4">
          <tpl fld="6" item="1"/>
          <tpl fld="3" item="3"/>
          <tpl fld="2" item="1"/>
          <tpl fld="0" item="1"/>
        </tpls>
      </n>
      <n v="53176.56" in="0">
        <tpls c="3">
          <tpl fld="6" item="1"/>
          <tpl fld="1" item="5"/>
          <tpl fld="0" item="0"/>
        </tpls>
      </n>
      <n v="14194440.060000002" in="0">
        <tpls c="4">
          <tpl fld="6" item="1"/>
          <tpl fld="3" item="3"/>
          <tpl fld="2" item="0"/>
          <tpl fld="0" item="1"/>
        </tpls>
      </n>
      <n v="22385462.559999995" in="0">
        <tpls c="4">
          <tpl fld="6" item="1"/>
          <tpl fld="3" item="4"/>
          <tpl fld="2" item="4"/>
          <tpl fld="0" item="1"/>
        </tpls>
      </n>
      <n v="22496835.460000008" in="0">
        <tpls c="4">
          <tpl fld="6" item="1"/>
          <tpl fld="3" item="4"/>
          <tpl fld="2" item="3"/>
          <tpl fld="0" item="1"/>
        </tpls>
      </n>
      <n v="231790474.03999996" in="0">
        <tpls c="4">
          <tpl fld="6" item="1"/>
          <tpl fld="3" item="5"/>
          <tpl fld="2" item="6"/>
          <tpl fld="0" item="1"/>
        </tpls>
      </n>
      <n v="14531896.120000003" in="0">
        <tpls c="4">
          <tpl fld="6" item="1"/>
          <tpl fld="3" item="6"/>
          <tpl fld="2" item="0"/>
          <tpl fld="0" item="1"/>
        </tpls>
      </n>
      <n v="23808362.520000003" in="0">
        <tpls c="4">
          <tpl fld="6" item="1"/>
          <tpl fld="3" item="5"/>
          <tpl fld="2" item="3"/>
          <tpl fld="0" item="1"/>
        </tpls>
      </n>
      <n v="22835685.310000002" in="0">
        <tpls c="4">
          <tpl fld="6" item="1"/>
          <tpl fld="3" item="5"/>
          <tpl fld="2" item="4"/>
          <tpl fld="0" item="1"/>
        </tpls>
      </n>
      <n v="14248292.060000002" in="0">
        <tpls c="4">
          <tpl fld="6" item="1"/>
          <tpl fld="3" item="5"/>
          <tpl fld="2" item="2"/>
          <tpl fld="0" item="1"/>
        </tpls>
      </n>
      <n v="33165915.949999996" in="0">
        <tpls c="4">
          <tpl fld="6" item="1"/>
          <tpl fld="3" item="6"/>
          <tpl fld="2" item="5"/>
          <tpl fld="0" item="1"/>
        </tpls>
      </n>
      <n v="24500339.590000004" in="0">
        <tpls c="4">
          <tpl fld="6" item="1"/>
          <tpl fld="3" item="5"/>
          <tpl fld="2" item="1"/>
          <tpl fld="0" item="1"/>
        </tpls>
      </n>
      <n v="21254632.66" in="0">
        <tpls c="4">
          <tpl fld="6" item="1"/>
          <tpl fld="3" item="6"/>
          <tpl fld="2" item="1"/>
          <tpl fld="0" item="1"/>
        </tpls>
      </n>
      <n v="11578837.550000001" in="0">
        <tpls c="4">
          <tpl fld="6" item="1"/>
          <tpl fld="3" item="6"/>
          <tpl fld="2" item="2"/>
          <tpl fld="0" item="1"/>
        </tpls>
      </n>
      <n v="51520.34" in="0">
        <tpls c="3">
          <tpl fld="6" item="1"/>
          <tpl fld="1" item="7"/>
          <tpl fld="0" item="0"/>
        </tpls>
      </n>
      <n v="200719440.59" in="0">
        <tpls c="4">
          <tpl fld="6" item="1"/>
          <tpl fld="3" item="6"/>
          <tpl fld="2" item="6"/>
          <tpl fld="0" item="1"/>
        </tpls>
      </n>
      <n v="20531677.240000002" in="0">
        <tpls c="4">
          <tpl fld="6" item="1"/>
          <tpl fld="3" item="6"/>
          <tpl fld="2" item="4"/>
          <tpl fld="0" item="1"/>
        </tpls>
      </n>
      <n v="53395.64" in="0">
        <tpls c="3">
          <tpl fld="6" item="1"/>
          <tpl fld="1" item="8"/>
          <tpl fld="0" item="0"/>
        </tpls>
      </n>
      <n v="41007409.979999997" in="0">
        <tpls c="4">
          <tpl fld="6" item="1"/>
          <tpl fld="3" item="5"/>
          <tpl fld="2" item="5"/>
          <tpl fld="0" item="1"/>
        </tpls>
      </n>
      <n v="16539266.110000003" in="0">
        <tpls c="4">
          <tpl fld="6" item="1"/>
          <tpl fld="3" item="5"/>
          <tpl fld="2" item="0"/>
          <tpl fld="0" item="1"/>
        </tpls>
      </n>
      <n v="20840564.739999998" in="0">
        <tpls c="4">
          <tpl fld="6" item="1"/>
          <tpl fld="3" item="6"/>
          <tpl fld="2" item="3"/>
          <tpl fld="0" item="1"/>
        </tpls>
      </n>
      <n v="42937765.730000004" in="0">
        <tpls c="4">
          <tpl fld="6" item="1"/>
          <tpl fld="3" item="7"/>
          <tpl fld="2" item="5"/>
          <tpl fld="0" item="1"/>
        </tpls>
      </n>
      <n v="33737680" in="0">
        <tpls c="4">
          <tpl fld="6" item="1"/>
          <tpl fld="3" item="8"/>
          <tpl fld="2" item="5"/>
          <tpl fld="0" item="1"/>
        </tpls>
      </n>
      <n v="12332065.939999999" in="0">
        <tpls c="4">
          <tpl fld="6" item="1"/>
          <tpl fld="3" item="8"/>
          <tpl fld="2" item="2"/>
          <tpl fld="0" item="1"/>
        </tpls>
      </n>
      <n v="25285846.329999998" in="0">
        <tpls c="4">
          <tpl fld="6" item="1"/>
          <tpl fld="3" item="7"/>
          <tpl fld="2" item="3"/>
          <tpl fld="0" item="1"/>
        </tpls>
      </n>
      <n v="22190770.98" in="0">
        <tpls c="4">
          <tpl fld="6" item="1"/>
          <tpl fld="3" item="8"/>
          <tpl fld="2" item="1"/>
          <tpl fld="0" item="1"/>
        </tpls>
      </n>
      <n v="236700169.33999994" in="0">
        <tpls c="4">
          <tpl fld="6" item="1"/>
          <tpl fld="3" item="7"/>
          <tpl fld="2" item="6"/>
          <tpl fld="0" item="1"/>
        </tpls>
      </n>
      <n v="23024241.500000004" in="0">
        <tpls c="4">
          <tpl fld="6" item="1"/>
          <tpl fld="3" item="7"/>
          <tpl fld="2" item="4"/>
          <tpl fld="0" item="1"/>
        </tpls>
      </n>
      <n v="14414615.089999998" in="0">
        <tpls c="4">
          <tpl fld="6" item="1"/>
          <tpl fld="3" item="7"/>
          <tpl fld="2" item="2"/>
          <tpl fld="0" item="1"/>
        </tpls>
      </n>
      <n v="25065624.729999997" in="0">
        <tpls c="4">
          <tpl fld="6" item="1"/>
          <tpl fld="3" item="7"/>
          <tpl fld="2" item="1"/>
          <tpl fld="0" item="1"/>
        </tpls>
      </n>
      <n v="20654067.329999998" in="0">
        <tpls c="4">
          <tpl fld="6" item="1"/>
          <tpl fld="3" item="8"/>
          <tpl fld="2" item="4"/>
          <tpl fld="0" item="1"/>
        </tpls>
      </n>
      <n v="20553758.260000005" in="0">
        <tpls c="4">
          <tpl fld="6" item="1"/>
          <tpl fld="3" item="8"/>
          <tpl fld="2" item="3"/>
          <tpl fld="0" item="1"/>
        </tpls>
      </n>
      <n v="204532366.61000004" in="0">
        <tpls c="4">
          <tpl fld="6" item="1"/>
          <tpl fld="3" item="8"/>
          <tpl fld="2" item="6"/>
          <tpl fld="0" item="1"/>
        </tpls>
      </n>
      <n v="17098862.490000002" in="0">
        <tpls c="4">
          <tpl fld="6" item="1"/>
          <tpl fld="3" item="7"/>
          <tpl fld="2" item="0"/>
          <tpl fld="0" item="1"/>
        </tpls>
      </n>
      <n v="14917319.680000002" in="0">
        <tpls c="4">
          <tpl fld="6" item="1"/>
          <tpl fld="3" item="8"/>
          <tpl fld="2" item="0"/>
          <tpl fld="0" item="1"/>
        </tpls>
      </n>
      <n v="51259.03" in="0">
        <tpls c="3">
          <tpl fld="6" item="1"/>
          <tpl fld="1" item="9"/>
          <tpl fld="0" item="0"/>
        </tpls>
      </n>
      <n v="42860227.270000011" in="0">
        <tpls c="4">
          <tpl fld="6" item="1"/>
          <tpl fld="3" item="9"/>
          <tpl fld="2" item="5"/>
          <tpl fld="0" item="1"/>
        </tpls>
      </n>
      <n v="15056084.709999993" in="0">
        <tpls c="4">
          <tpl fld="6" item="1"/>
          <tpl fld="3" item="9"/>
          <tpl fld="2" item="2"/>
          <tpl fld="0" item="1"/>
        </tpls>
      </n>
      <n v="25939606.18" in="0">
        <tpls c="4">
          <tpl fld="6" item="1"/>
          <tpl fld="3" item="9"/>
          <tpl fld="2" item="1"/>
          <tpl fld="0" item="1"/>
        </tpls>
      </n>
      <n v="51187.87" in="0">
        <tpls c="3">
          <tpl fld="6" item="1"/>
          <tpl fld="1" item="10"/>
          <tpl fld="0" item="0"/>
        </tpls>
      </n>
      <n v="23033064.260000002" in="0">
        <tpls c="4">
          <tpl fld="6" item="1"/>
          <tpl fld="3" item="9"/>
          <tpl fld="2" item="4"/>
          <tpl fld="0" item="1"/>
        </tpls>
      </n>
      <n v="239638447.40999994" in="0">
        <tpls c="4">
          <tpl fld="6" item="1"/>
          <tpl fld="3" item="9"/>
          <tpl fld="2" item="6"/>
          <tpl fld="0" item="1"/>
        </tpls>
      </n>
      <n v="18159751.240000006" in="0">
        <tpls c="4">
          <tpl fld="6" item="1"/>
          <tpl fld="3" item="9"/>
          <tpl fld="2" item="0"/>
          <tpl fld="0" item="1"/>
        </tpls>
      </n>
      <n v="25650477.769999996" in="0">
        <tpls c="4">
          <tpl fld="6" item="1"/>
          <tpl fld="3" item="9"/>
          <tpl fld="2" item="3"/>
          <tpl fld="0" item="1"/>
        </tpls>
      </n>
      <n v="23668012.340000007" in="0">
        <tpls c="4">
          <tpl fld="6" item="1"/>
          <tpl fld="3" item="10"/>
          <tpl fld="2" item="4"/>
          <tpl fld="0" item="1"/>
        </tpls>
      </n>
      <n v="19240914.57" in="0">
        <tpls c="4">
          <tpl fld="6" item="1"/>
          <tpl fld="3" item="10"/>
          <tpl fld="2" item="0"/>
          <tpl fld="0" item="1"/>
        </tpls>
      </n>
      <n v="44692891.019999996" in="0">
        <tpls c="4">
          <tpl fld="6" item="1"/>
          <tpl fld="3" item="10"/>
          <tpl fld="2" item="5"/>
          <tpl fld="0" item="1"/>
        </tpls>
      </n>
      <n v="25923906.269999996" in="0">
        <tpls c="4">
          <tpl fld="6" item="1"/>
          <tpl fld="3" item="10"/>
          <tpl fld="2" item="3"/>
          <tpl fld="0" item="1"/>
        </tpls>
      </n>
      <n v="247834367.44000003" in="0">
        <tpls c="4">
          <tpl fld="6" item="1"/>
          <tpl fld="3" item="10"/>
          <tpl fld="2" item="6"/>
          <tpl fld="0" item="1"/>
        </tpls>
      </n>
      <n v="16337070.900000002" in="0">
        <tpls c="4">
          <tpl fld="6" item="1"/>
          <tpl fld="3" item="10"/>
          <tpl fld="2" item="2"/>
          <tpl fld="0" item="1"/>
        </tpls>
      </n>
      <n v="26835717.489999991" in="0">
        <tpls c="4">
          <tpl fld="6" item="1"/>
          <tpl fld="3" item="10"/>
          <tpl fld="2" item="1"/>
          <tpl fld="0" item="1"/>
        </tpls>
      </n>
      <n v="51146.94" in="0">
        <tpls c="3">
          <tpl fld="6" item="1"/>
          <tpl fld="1" item="11"/>
          <tpl fld="0" item="0"/>
        </tpls>
      </n>
      <n v="257869404.19000003" in="0">
        <tpls c="4">
          <tpl fld="6" item="1"/>
          <tpl fld="3" item="11"/>
          <tpl fld="2" item="6"/>
          <tpl fld="0" item="1"/>
        </tpls>
      </n>
      <n v="50788.56" in="0">
        <tpls c="3">
          <tpl fld="6" item="1"/>
          <tpl fld="1" item="12"/>
          <tpl fld="0" item="0"/>
        </tpls>
      </n>
      <n v="27037669.119999994" in="0">
        <tpls c="4">
          <tpl fld="6" item="1"/>
          <tpl fld="3" item="11"/>
          <tpl fld="2" item="3"/>
          <tpl fld="0" item="1"/>
        </tpls>
      </n>
      <n v="24428684.540000003" in="0">
        <tpls c="4">
          <tpl fld="6" item="1"/>
          <tpl fld="3" item="11"/>
          <tpl fld="2" item="4"/>
          <tpl fld="0" item="1"/>
        </tpls>
      </n>
      <n v="20509893.030000001" in="0">
        <tpls c="4">
          <tpl fld="6" item="1"/>
          <tpl fld="3" item="11"/>
          <tpl fld="2" item="0"/>
          <tpl fld="0" item="1"/>
        </tpls>
      </n>
      <n v="16782730.059999999" in="0">
        <tpls c="4">
          <tpl fld="6" item="1"/>
          <tpl fld="3" item="11"/>
          <tpl fld="2" item="2"/>
          <tpl fld="0" item="1"/>
        </tpls>
      </n>
      <n v="46887554.330000006" in="0">
        <tpls c="4">
          <tpl fld="6" item="1"/>
          <tpl fld="3" item="11"/>
          <tpl fld="2" item="5"/>
          <tpl fld="0" item="1"/>
        </tpls>
      </n>
      <n v="27635788.619999994" in="0">
        <tpls c="4">
          <tpl fld="6" item="1"/>
          <tpl fld="3" item="11"/>
          <tpl fld="2" item="1"/>
          <tpl fld="0" item="1"/>
        </tpls>
      </n>
      <n v="21659523.819999997" in="0">
        <tpls c="4">
          <tpl fld="6" item="1"/>
          <tpl fld="3" item="12"/>
          <tpl fld="2" item="0"/>
          <tpl fld="0" item="1"/>
        </tpls>
      </n>
      <n v="271880417.74999994" in="0">
        <tpls c="4">
          <tpl fld="6" item="1"/>
          <tpl fld="3" item="12"/>
          <tpl fld="2" item="6"/>
          <tpl fld="0" item="1"/>
        </tpls>
      </n>
      <n v="28831153.359999992" in="0">
        <tpls c="4">
          <tpl fld="6" item="1"/>
          <tpl fld="3" item="12"/>
          <tpl fld="2" item="1"/>
          <tpl fld="0" item="1"/>
        </tpls>
      </n>
      <n v="26186665.810000006" in="0">
        <tpls c="4">
          <tpl fld="6" item="1"/>
          <tpl fld="3" item="12"/>
          <tpl fld="2" item="4"/>
          <tpl fld="0" item="1"/>
        </tpls>
      </n>
      <n v="28987352.619999997" in="0">
        <tpls c="4">
          <tpl fld="6" item="1"/>
          <tpl fld="3" item="12"/>
          <tpl fld="2" item="3"/>
          <tpl fld="0" item="1"/>
        </tpls>
      </n>
      <n v="17508269.119999997" in="0">
        <tpls c="4">
          <tpl fld="6" item="1"/>
          <tpl fld="3" item="12"/>
          <tpl fld="2" item="2"/>
          <tpl fld="0" item="1"/>
        </tpls>
      </n>
      <n v="49883085.129999995" in="0">
        <tpls c="4">
          <tpl fld="6" item="1"/>
          <tpl fld="3" item="12"/>
          <tpl fld="2" item="5"/>
          <tpl fld="0" item="1"/>
        </tpls>
      </n>
      <n v="50760.41" in="0">
        <tpls c="3">
          <tpl fld="6" item="1"/>
          <tpl fld="1" item="13"/>
          <tpl fld="0" item="0"/>
        </tpls>
      </n>
      <n v="27396769.199999999" in="0">
        <tpls c="4">
          <tpl fld="6" item="1"/>
          <tpl fld="3" item="13"/>
          <tpl fld="2" item="4"/>
          <tpl fld="0" item="1"/>
        </tpls>
      </n>
      <n v="289103695.13999999" in="0">
        <tpls c="4">
          <tpl fld="6" item="1"/>
          <tpl fld="3" item="13"/>
          <tpl fld="2" item="6"/>
          <tpl fld="0" item="1"/>
        </tpls>
      </n>
      <n v="30132816.25" in="0">
        <tpls c="4">
          <tpl fld="6" item="1"/>
          <tpl fld="3" item="13"/>
          <tpl fld="2" item="3"/>
          <tpl fld="0" item="1"/>
        </tpls>
      </n>
      <n v="23475592.059999991" in="0">
        <tpls c="4">
          <tpl fld="6" item="1"/>
          <tpl fld="3" item="13"/>
          <tpl fld="2" item="0"/>
          <tpl fld="0" item="1"/>
        </tpls>
      </n>
      <n v="53628196.760000005" in="0">
        <tpls c="4">
          <tpl fld="6" item="1"/>
          <tpl fld="3" item="13"/>
          <tpl fld="2" item="5"/>
          <tpl fld="0" item="1"/>
        </tpls>
      </n>
      <n v="18385013.300000004" in="0">
        <tpls c="4">
          <tpl fld="6" item="1"/>
          <tpl fld="3" item="13"/>
          <tpl fld="2" item="2"/>
          <tpl fld="0" item="1"/>
        </tpls>
      </n>
      <n v="29932376.140000001" in="0">
        <tpls c="4">
          <tpl fld="6" item="1"/>
          <tpl fld="3" item="13"/>
          <tpl fld="2" item="1"/>
          <tpl fld="0" item="1"/>
        </tpls>
      </n>
      <n v="50979.199999999997" in="0">
        <tpls c="3">
          <tpl fld="6" item="1"/>
          <tpl fld="1" item="14"/>
          <tpl fld="0" item="0"/>
        </tpls>
      </n>
      <n v="23656896.990000006" in="0">
        <tpls c="4">
          <tpl fld="6" item="1"/>
          <tpl fld="3" item="14"/>
          <tpl fld="2" item="0"/>
          <tpl fld="0" item="1"/>
        </tpls>
      </n>
      <n v="32519424.52999999" in="0">
        <tpls c="4">
          <tpl fld="6" item="1"/>
          <tpl fld="3" item="14"/>
          <tpl fld="2" item="1"/>
          <tpl fld="0" item="1"/>
        </tpls>
      </n>
      <n v="18649250.560000002" in="0">
        <tpls c="4">
          <tpl fld="6" item="1"/>
          <tpl fld="3" item="14"/>
          <tpl fld="2" item="2"/>
          <tpl fld="0" item="1"/>
        </tpls>
      </n>
      <n v="56234746.599999994" in="0">
        <tpls c="4">
          <tpl fld="6" item="1"/>
          <tpl fld="3" item="14"/>
          <tpl fld="2" item="5"/>
          <tpl fld="0" item="1"/>
        </tpls>
      </n>
      <n v="30042747.630000006" in="0">
        <tpls c="4">
          <tpl fld="6" item="1"/>
          <tpl fld="3" item="14"/>
          <tpl fld="2" item="4"/>
          <tpl fld="0" item="1"/>
        </tpls>
      </n>
      <n v="308912952.09999996" in="0">
        <tpls c="4">
          <tpl fld="6" item="1"/>
          <tpl fld="3" item="14"/>
          <tpl fld="2" item="6"/>
          <tpl fld="0" item="1"/>
        </tpls>
      </n>
      <n v="31839676.999999996" in="0">
        <tpls c="4">
          <tpl fld="6" item="1"/>
          <tpl fld="3" item="14"/>
          <tpl fld="2" item="3"/>
          <tpl fld="0" item="1"/>
        </tpls>
      </n>
      <n v="51399.33" in="0">
        <tpls c="3">
          <tpl fld="6" item="1"/>
          <tpl fld="1" item="15"/>
          <tpl fld="0" item="0"/>
        </tpls>
      </n>
      <n v="57904777.149999991" in="0">
        <tpls c="4">
          <tpl fld="6" item="1"/>
          <tpl fld="3" item="15"/>
          <tpl fld="2" item="5"/>
          <tpl fld="0" item="1"/>
        </tpls>
      </n>
      <n v="32621750.490000002" in="0">
        <tpls c="4">
          <tpl fld="6" item="1"/>
          <tpl fld="3" item="15"/>
          <tpl fld="2" item="3"/>
          <tpl fld="0" item="1"/>
        </tpls>
      </n>
      <n v="23567926.060000002" in="0">
        <tpls c="4">
          <tpl fld="6" item="1"/>
          <tpl fld="3" item="15"/>
          <tpl fld="2" item="0"/>
          <tpl fld="0" item="1"/>
        </tpls>
      </n>
      <n v="304410594.49000013" in="0">
        <tpls c="4">
          <tpl fld="6" item="1"/>
          <tpl fld="3" item="15"/>
          <tpl fld="2" item="6"/>
          <tpl fld="0" item="1"/>
        </tpls>
      </n>
      <n v="30864893.589999996" in="0">
        <tpls c="4">
          <tpl fld="6" item="1"/>
          <tpl fld="3" item="15"/>
          <tpl fld="2" item="1"/>
          <tpl fld="0" item="1"/>
        </tpls>
      </n>
      <n v="18550940.920000002" in="0">
        <tpls c="4">
          <tpl fld="6" item="1"/>
          <tpl fld="3" item="15"/>
          <tpl fld="2" item="2"/>
          <tpl fld="0" item="1"/>
        </tpls>
      </n>
      <n v="29490833.540000003" in="0">
        <tpls c="4">
          <tpl fld="6" item="1"/>
          <tpl fld="3" item="15"/>
          <tpl fld="2" item="4"/>
          <tpl fld="0" item="1"/>
        </tpls>
      </n>
      <n v="51502.98" in="0">
        <tpls c="3">
          <tpl fld="6" item="1"/>
          <tpl fld="1" item="16"/>
          <tpl fld="0" item="0"/>
        </tpls>
      </n>
      <n v="33998406.389999993" in="0">
        <tpls c="4">
          <tpl fld="6" item="1"/>
          <tpl fld="3" item="16"/>
          <tpl fld="2" item="3"/>
          <tpl fld="0" item="1"/>
        </tpls>
      </n>
      <n v="24969620.699999996" in="0">
        <tpls c="4">
          <tpl fld="6" item="1"/>
          <tpl fld="3" item="16"/>
          <tpl fld="2" item="0"/>
          <tpl fld="0" item="1"/>
        </tpls>
      </n>
      <n v="50833.88" in="0">
        <tpls c="3">
          <tpl fld="6" item="1"/>
          <tpl fld="1" item="17"/>
          <tpl fld="0" item="0"/>
        </tpls>
      </n>
      <n v="18518355.760000002" in="0">
        <tpls c="4">
          <tpl fld="6" item="1"/>
          <tpl fld="3" item="16"/>
          <tpl fld="2" item="2"/>
          <tpl fld="0" item="1"/>
        </tpls>
      </n>
      <n v="31055991.450000003" in="0">
        <tpls c="4">
          <tpl fld="6" item="1"/>
          <tpl fld="3" item="16"/>
          <tpl fld="2" item="1"/>
          <tpl fld="0" item="1"/>
        </tpls>
      </n>
      <n v="58011189.29999999" in="0">
        <tpls c="4">
          <tpl fld="6" item="1"/>
          <tpl fld="3" item="16"/>
          <tpl fld="2" item="5"/>
          <tpl fld="0" item="1"/>
        </tpls>
      </n>
      <n v="310360287.81" in="0">
        <tpls c="4">
          <tpl fld="6" item="1"/>
          <tpl fld="3" item="16"/>
          <tpl fld="2" item="6"/>
          <tpl fld="0" item="1"/>
        </tpls>
      </n>
      <n v="29366684.720000006" in="0">
        <tpls c="4">
          <tpl fld="6" item="1"/>
          <tpl fld="3" item="16"/>
          <tpl fld="2" item="4"/>
          <tpl fld="0" item="1"/>
        </tpls>
      </n>
      <n v="35284291.560000002" in="0">
        <tpls c="4">
          <tpl fld="6" item="1"/>
          <tpl fld="3" item="17"/>
          <tpl fld="2" item="1"/>
          <tpl fld="0" item="1"/>
        </tpls>
      </n>
      <n v="295180108.00999993" in="0">
        <tpls c="4">
          <tpl fld="6" item="1"/>
          <tpl fld="3" item="17"/>
          <tpl fld="2" item="6"/>
          <tpl fld="0" item="1"/>
        </tpls>
      </n>
      <n v="34216687.07" in="0">
        <tpls c="4">
          <tpl fld="6" item="1"/>
          <tpl fld="3" item="17"/>
          <tpl fld="2" item="3"/>
          <tpl fld="0" item="1"/>
        </tpls>
      </n>
      <n v="29864628.819999989" in="0">
        <tpls c="4">
          <tpl fld="6" item="1"/>
          <tpl fld="3" item="17"/>
          <tpl fld="2" item="4"/>
          <tpl fld="0" item="1"/>
        </tpls>
      </n>
      <n v="24571683.290000003" in="0">
        <tpls c="4">
          <tpl fld="6" item="1"/>
          <tpl fld="3" item="17"/>
          <tpl fld="2" item="0"/>
          <tpl fld="0" item="1"/>
        </tpls>
      </n>
      <n v="18961560.469999995" in="0">
        <tpls c="4">
          <tpl fld="6" item="1"/>
          <tpl fld="3" item="17"/>
          <tpl fld="2" item="2"/>
          <tpl fld="0" item="1"/>
        </tpls>
      </n>
      <n v="59650351.210000001" in="0">
        <tpls c="4">
          <tpl fld="6" item="1"/>
          <tpl fld="3" item="17"/>
          <tpl fld="2" item="5"/>
          <tpl fld="0" item="1"/>
        </tpls>
      </n>
      <n v="49129.98" in="0">
        <tpls c="3">
          <tpl fld="6" item="1"/>
          <tpl fld="1" item="18"/>
          <tpl fld="0" item="0"/>
        </tpls>
      </n>
      <n v="18876505.479999997" in="0">
        <tpls c="4">
          <tpl fld="6" item="1"/>
          <tpl fld="3" item="18"/>
          <tpl fld="2" item="2"/>
          <tpl fld="0" item="1"/>
        </tpls>
      </n>
      <n v="30317175.91" in="0">
        <tpls c="4">
          <tpl fld="6" item="1"/>
          <tpl fld="3" item="18"/>
          <tpl fld="2" item="4"/>
          <tpl fld="0" item="1"/>
        </tpls>
      </n>
      <n v="24057312.220000006" in="0">
        <tpls c="4">
          <tpl fld="6" item="1"/>
          <tpl fld="3" item="18"/>
          <tpl fld="2" item="0"/>
          <tpl fld="0" item="1"/>
        </tpls>
      </n>
      <n v="36917315.970000006" in="0">
        <tpls c="4">
          <tpl fld="6" item="1"/>
          <tpl fld="3" item="18"/>
          <tpl fld="2" item="1"/>
          <tpl fld="0" item="1"/>
        </tpls>
      </n>
      <n v="60466035.920000002" in="0">
        <tpls c="4">
          <tpl fld="6" item="1"/>
          <tpl fld="3" item="18"/>
          <tpl fld="2" item="5"/>
          <tpl fld="0" item="1"/>
        </tpls>
      </n>
      <n v="49082.49" in="0">
        <tpls c="3">
          <tpl fld="6" item="1"/>
          <tpl fld="1" item="19"/>
          <tpl fld="0" item="0"/>
        </tpls>
      </n>
      <n v="292692144.29999995" in="0">
        <tpls c="4">
          <tpl fld="6" item="1"/>
          <tpl fld="3" item="18"/>
          <tpl fld="2" item="6"/>
          <tpl fld="0" item="1"/>
        </tpls>
      </n>
      <n v="32207560.849999998" in="0">
        <tpls c="4">
          <tpl fld="6" item="1"/>
          <tpl fld="3" item="18"/>
          <tpl fld="2" item="3"/>
          <tpl fld="0" item="1"/>
        </tpls>
      </n>
      <n v="24633434.41" in="0">
        <tpls c="4">
          <tpl fld="6" item="1"/>
          <tpl fld="3" item="19"/>
          <tpl fld="2" item="0"/>
          <tpl fld="0" item="1"/>
        </tpls>
      </n>
      <n v="64915479.020000018" in="0">
        <tpls c="4">
          <tpl fld="6" item="1"/>
          <tpl fld="3" item="19"/>
          <tpl fld="2" item="5"/>
          <tpl fld="0" item="1"/>
        </tpls>
      </n>
      <n v="41007203.079999991" in="0">
        <tpls c="4">
          <tpl fld="6" item="1"/>
          <tpl fld="3" item="19"/>
          <tpl fld="2" item="1"/>
          <tpl fld="0" item="1"/>
        </tpls>
      </n>
      <n v="30975458.899999999" in="0">
        <tpls c="4">
          <tpl fld="6" item="1"/>
          <tpl fld="3" item="19"/>
          <tpl fld="2" item="4"/>
          <tpl fld="0" item="1"/>
        </tpls>
      </n>
      <n v="304039915.07999992" in="0">
        <tpls c="4">
          <tpl fld="6" item="1"/>
          <tpl fld="3" item="19"/>
          <tpl fld="2" item="6"/>
          <tpl fld="0" item="1"/>
        </tpls>
      </n>
      <n v="19696759.960000001" in="0">
        <tpls c="4">
          <tpl fld="6" item="1"/>
          <tpl fld="3" item="19"/>
          <tpl fld="2" item="2"/>
          <tpl fld="0" item="1"/>
        </tpls>
      </n>
      <n v="49075.66" in="0">
        <tpls c="3">
          <tpl fld="6" item="1"/>
          <tpl fld="1" item="20"/>
          <tpl fld="0" item="0"/>
        </tpls>
      </n>
      <n v="34772802.800000004" in="0">
        <tpls c="4">
          <tpl fld="6" item="1"/>
          <tpl fld="3" item="19"/>
          <tpl fld="2" item="3"/>
          <tpl fld="0" item="1"/>
        </tpls>
      </n>
      <n v="310503943.04000008" in="0">
        <tpls c="4">
          <tpl fld="6" item="1"/>
          <tpl fld="3" item="20"/>
          <tpl fld="2" item="6"/>
          <tpl fld="0" item="1"/>
        </tpls>
      </n>
      <n v="19902257.519999996" in="0">
        <tpls c="4">
          <tpl fld="6" item="1"/>
          <tpl fld="3" item="20"/>
          <tpl fld="2" item="2"/>
          <tpl fld="0" item="1"/>
        </tpls>
      </n>
      <n v="36282798.789999999" in="0">
        <tpls c="4">
          <tpl fld="6" item="1"/>
          <tpl fld="3" item="20"/>
          <tpl fld="2" item="3"/>
          <tpl fld="0" item="1"/>
        </tpls>
      </n>
      <n v="65479847.290000007" in="0">
        <tpls c="4">
          <tpl fld="6" item="1"/>
          <tpl fld="3" item="20"/>
          <tpl fld="2" item="5"/>
          <tpl fld="0" item="1"/>
        </tpls>
      </n>
      <n v="32998924.310000006" in="0">
        <tpls c="4">
          <tpl fld="6" item="1"/>
          <tpl fld="3" item="20"/>
          <tpl fld="2" item="4"/>
          <tpl fld="0" item="1"/>
        </tpls>
      </n>
      <n v="47477440.319999993" in="0">
        <tpls c="4">
          <tpl fld="6" item="1"/>
          <tpl fld="3" item="20"/>
          <tpl fld="2" item="1"/>
          <tpl fld="0" item="1"/>
        </tpls>
      </n>
      <n v="24153962.530000005" in="0">
        <tpls c="4">
          <tpl fld="6" item="1"/>
          <tpl fld="3" item="20"/>
          <tpl fld="2" item="0"/>
          <tpl fld="0" item="1"/>
        </tpls>
      </n>
      <n v="50122.12" in="0">
        <tpls c="3">
          <tpl fld="6" item="1"/>
          <tpl fld="1" item="21"/>
          <tpl fld="0" item="0"/>
        </tpls>
      </n>
      <n v="20884858.18" in="0">
        <tpls c="4">
          <tpl fld="6" item="1"/>
          <tpl fld="3" item="21"/>
          <tpl fld="2" item="2"/>
          <tpl fld="0" item="1"/>
        </tpls>
      </n>
      <n v="24466540.659999996" in="0">
        <tpls c="4">
          <tpl fld="6" item="1"/>
          <tpl fld="3" item="21"/>
          <tpl fld="2" item="0"/>
          <tpl fld="0" item="1"/>
        </tpls>
      </n>
      <n v="334985029.04000002" in="0">
        <tpls c="4">
          <tpl fld="6" item="1"/>
          <tpl fld="3" item="21"/>
          <tpl fld="2" item="6"/>
          <tpl fld="0" item="1"/>
        </tpls>
      </n>
      <n v="70309571.429999992" in="0">
        <tpls c="4">
          <tpl fld="6" item="1"/>
          <tpl fld="3" item="21"/>
          <tpl fld="2" item="5"/>
          <tpl fld="0" item="1"/>
        </tpls>
      </n>
      <n v="54890598.619999982" in="0">
        <tpls c="4">
          <tpl fld="6" item="1"/>
          <tpl fld="3" item="21"/>
          <tpl fld="2" item="1"/>
          <tpl fld="0" item="1"/>
        </tpls>
      </n>
      <n v="35793772.079999998" in="0">
        <tpls c="4">
          <tpl fld="6" item="1"/>
          <tpl fld="3" item="21"/>
          <tpl fld="2" item="4"/>
          <tpl fld="0" item="1"/>
        </tpls>
      </n>
      <n v="39573937.100000001" in="0">
        <tpls c="4">
          <tpl fld="6" item="1"/>
          <tpl fld="3" item="21"/>
          <tpl fld="2" item="3"/>
          <tpl fld="0" item="1"/>
        </tpls>
      </n>
      <n v="50701.37" in="0">
        <tpls c="3">
          <tpl fld="6" item="1"/>
          <tpl fld="1" item="22"/>
          <tpl fld="0" item="0"/>
        </tpls>
      </n>
      <n v="57629408.649999999" in="0">
        <tpls c="4">
          <tpl fld="6" item="1"/>
          <tpl fld="3" item="22"/>
          <tpl fld="2" item="1"/>
          <tpl fld="0" item="1"/>
        </tpls>
      </n>
      <n v="354072958.75999999" in="0">
        <tpls c="4">
          <tpl fld="6" item="1"/>
          <tpl fld="3" item="22"/>
          <tpl fld="2" item="6"/>
          <tpl fld="0" item="1"/>
        </tpls>
      </n>
      <n v="37690136.640000008" in="0">
        <tpls c="4">
          <tpl fld="6" item="1"/>
          <tpl fld="3" item="22"/>
          <tpl fld="2" item="4"/>
          <tpl fld="0" item="1"/>
        </tpls>
      </n>
      <n v="40303379.25999999" in="0">
        <tpls c="4">
          <tpl fld="6" item="1"/>
          <tpl fld="3" item="22"/>
          <tpl fld="2" item="3"/>
          <tpl fld="0" item="1"/>
        </tpls>
      </n>
      <n v="73240908.410000011" in="0">
        <tpls c="4">
          <tpl fld="6" item="1"/>
          <tpl fld="3" item="22"/>
          <tpl fld="2" item="5"/>
          <tpl fld="0" item="1"/>
        </tpls>
      </n>
      <n v="25859135.93" in="0">
        <tpls c="4">
          <tpl fld="6" item="1"/>
          <tpl fld="3" item="22"/>
          <tpl fld="2" item="0"/>
          <tpl fld="0" item="1"/>
        </tpls>
      </n>
      <n v="21534140.760000002" in="0">
        <tpls c="4">
          <tpl fld="6" item="1"/>
          <tpl fld="3" item="22"/>
          <tpl fld="2" item="2"/>
          <tpl fld="0" item="1"/>
        </tpls>
      </n>
      <n v="51014.239999999998" in="0">
        <tpls c="3">
          <tpl fld="6" item="1"/>
          <tpl fld="1" item="23"/>
          <tpl fld="0" item="0"/>
        </tpls>
      </n>
      <n v="22311833.400000002" in="0">
        <tpls c="4">
          <tpl fld="6" item="1"/>
          <tpl fld="3" item="23"/>
          <tpl fld="2" item="2"/>
          <tpl fld="0" item="1"/>
        </tpls>
      </n>
      <n v="43615729.659999989" in="0">
        <tpls c="4">
          <tpl fld="6" item="1"/>
          <tpl fld="3" item="23"/>
          <tpl fld="2" item="3"/>
          <tpl fld="0" item="1"/>
        </tpls>
      </n>
      <n v="383526757.16000003" in="0">
        <tpls c="4">
          <tpl fld="6" item="1"/>
          <tpl fld="3" item="23"/>
          <tpl fld="2" item="6"/>
          <tpl fld="0" item="1"/>
        </tpls>
      </n>
      <n v="28596105.710000005" in="0">
        <tpls c="4">
          <tpl fld="6" item="1"/>
          <tpl fld="3" item="23"/>
          <tpl fld="2" item="0"/>
          <tpl fld="0" item="1"/>
        </tpls>
      </n>
      <n v="41037215.329999998" in="0">
        <tpls c="4">
          <tpl fld="6" item="1"/>
          <tpl fld="3" item="23"/>
          <tpl fld="2" item="4"/>
          <tpl fld="0" item="1"/>
        </tpls>
      </n>
      <n v="77844218.470000014" in="0">
        <tpls c="4">
          <tpl fld="6" item="1"/>
          <tpl fld="3" item="23"/>
          <tpl fld="2" item="5"/>
          <tpl fld="0" item="1"/>
        </tpls>
      </n>
      <n v="51366.65" in="0">
        <tpls c="3">
          <tpl fld="6" item="1"/>
          <tpl fld="1" item="24"/>
          <tpl fld="0" item="0"/>
        </tpls>
      </n>
      <n v="63158115.459999986" in="0">
        <tpls c="4">
          <tpl fld="6" item="1"/>
          <tpl fld="3" item="23"/>
          <tpl fld="2" item="1"/>
          <tpl fld="0" item="1"/>
        </tpls>
      </n>
      <n v="23486663.309999999" in="0">
        <tpls c="4">
          <tpl fld="6" item="1"/>
          <tpl fld="3" item="24"/>
          <tpl fld="2" item="2"/>
          <tpl fld="0" item="1"/>
        </tpls>
      </n>
      <n v="31938582.960000005" in="0">
        <tpls c="4">
          <tpl fld="6" item="1"/>
          <tpl fld="3" item="24"/>
          <tpl fld="2" item="0"/>
          <tpl fld="0" item="1"/>
        </tpls>
      </n>
      <n v="46567977.079999983" in="0">
        <tpls c="4">
          <tpl fld="6" item="1"/>
          <tpl fld="3" item="24"/>
          <tpl fld="2" item="3"/>
          <tpl fld="0" item="1"/>
        </tpls>
      </n>
      <n v="70267264.220000014" in="0">
        <tpls c="4">
          <tpl fld="6" item="1"/>
          <tpl fld="3" item="24"/>
          <tpl fld="2" item="1"/>
          <tpl fld="0" item="1"/>
        </tpls>
      </n>
      <n v="81247890.299999997" in="0">
        <tpls c="4">
          <tpl fld="6" item="1"/>
          <tpl fld="3" item="24"/>
          <tpl fld="2" item="5"/>
          <tpl fld="0" item="1"/>
        </tpls>
      </n>
      <n v="427388317.92999995" in="0">
        <tpls c="4">
          <tpl fld="6" item="1"/>
          <tpl fld="3" item="24"/>
          <tpl fld="2" item="6"/>
          <tpl fld="0" item="1"/>
        </tpls>
      </n>
      <n v="44054744.339999996" in="0">
        <tpls c="4">
          <tpl fld="6" item="1"/>
          <tpl fld="3" item="24"/>
          <tpl fld="2" item="4"/>
          <tpl fld="0" item="1"/>
        </tpls>
      </n>
      <n v="51825.760000000002" in="0">
        <tpls c="3">
          <tpl fld="6" item="1"/>
          <tpl fld="1" item="25"/>
          <tpl fld="0" item="0"/>
        </tpls>
      </n>
      <n v="83174000.049999997" in="0">
        <tpls c="4">
          <tpl fld="6" item="1"/>
          <tpl fld="3" item="25"/>
          <tpl fld="2" item="5"/>
          <tpl fld="0" item="1"/>
        </tpls>
      </n>
      <n v="443674500.38999999" in="0">
        <tpls c="4">
          <tpl fld="6" item="1"/>
          <tpl fld="3" item="25"/>
          <tpl fld="2" item="6"/>
          <tpl fld="0" item="1"/>
        </tpls>
      </n>
      <n v="45738377.789999999" in="0">
        <tpls c="4">
          <tpl fld="6" item="1"/>
          <tpl fld="3" item="25"/>
          <tpl fld="2" item="4"/>
          <tpl fld="0" item="1"/>
        </tpls>
      </n>
      <n v="49952.81" in="0">
        <tpls c="3">
          <tpl fld="6" item="1"/>
          <tpl fld="1" item="26"/>
          <tpl fld="0" item="0"/>
        </tpls>
      </n>
      <n v="75310001.159999996" in="0">
        <tpls c="4">
          <tpl fld="6" item="1"/>
          <tpl fld="3" item="25"/>
          <tpl fld="2" item="1"/>
          <tpl fld="0" item="1"/>
        </tpls>
      </n>
      <n v="48981142.170000002" in="0">
        <tpls c="4">
          <tpl fld="6" item="1"/>
          <tpl fld="3" item="25"/>
          <tpl fld="2" item="3"/>
          <tpl fld="0" item="1"/>
        </tpls>
      </n>
      <n v="23659853.84" in="0">
        <tpls c="4">
          <tpl fld="6" item="1"/>
          <tpl fld="3" item="25"/>
          <tpl fld="2" item="2"/>
          <tpl fld="0" item="1"/>
        </tpls>
      </n>
      <n v="33619383.32" in="0">
        <tpls c="4">
          <tpl fld="6" item="1"/>
          <tpl fld="3" item="25"/>
          <tpl fld="2" item="0"/>
          <tpl fld="0" item="1"/>
        </tpls>
      </n>
      <n v="82951500.670000002" in="0">
        <tpls c="4">
          <tpl fld="6" item="1"/>
          <tpl fld="3" item="26"/>
          <tpl fld="2" item="1"/>
          <tpl fld="0" item="1"/>
        </tpls>
      </n>
      <n v="85898522.210000023" in="0">
        <tpls c="4">
          <tpl fld="6" item="1"/>
          <tpl fld="3" item="26"/>
          <tpl fld="2" item="5"/>
          <tpl fld="0" item="1"/>
        </tpls>
      </n>
      <n v="46829655.13000001" in="0">
        <tpls c="4">
          <tpl fld="6" item="1"/>
          <tpl fld="3" item="26"/>
          <tpl fld="2" item="4"/>
          <tpl fld="0" item="1"/>
        </tpls>
      </n>
      <n v="23102969.310000002" in="0">
        <tpls c="4">
          <tpl fld="6" item="1"/>
          <tpl fld="3" item="26"/>
          <tpl fld="2" item="2"/>
          <tpl fld="0" item="1"/>
        </tpls>
      </n>
      <n v="447134418.89999992" in="0">
        <tpls c="4">
          <tpl fld="6" item="1"/>
          <tpl fld="3" item="26"/>
          <tpl fld="2" item="6"/>
          <tpl fld="0" item="1"/>
        </tpls>
      </n>
      <n v="52773580.039999992" in="0">
        <tpls c="4">
          <tpl fld="6" item="1"/>
          <tpl fld="3" item="26"/>
          <tpl fld="2" item="3"/>
          <tpl fld="0" item="1"/>
        </tpls>
      </n>
      <n v="29249701.539999999" in="0">
        <tpls c="4">
          <tpl fld="6" item="1"/>
          <tpl fld="3" item="26"/>
          <tpl fld="2" item="0"/>
          <tpl fld="0" item="1"/>
        </tpls>
      </n>
      <n v="50092.93" in="0">
        <tpls c="3">
          <tpl fld="6" item="1"/>
          <tpl fld="1" item="27"/>
          <tpl fld="0" item="0"/>
        </tpls>
      </n>
      <n v="36320852.419999994" in="0">
        <tpls c="4">
          <tpl fld="6" item="1"/>
          <tpl fld="3" item="27"/>
          <tpl fld="2" item="0"/>
          <tpl fld="0" item="1"/>
        </tpls>
      </n>
      <n v="105393943.45" in="0">
        <tpls c="4">
          <tpl fld="6" item="1"/>
          <tpl fld="3" item="27"/>
          <tpl fld="2" item="5"/>
          <tpl fld="0" item="1"/>
        </tpls>
      </n>
      <n v="28649565.790000007" in="0">
        <tpls c="4">
          <tpl fld="6" item="1"/>
          <tpl fld="3" item="27"/>
          <tpl fld="2" item="2"/>
          <tpl fld="0" item="1"/>
        </tpls>
      </n>
      <n v="56111839.240000002" in="0">
        <tpls c="4">
          <tpl fld="6" item="1"/>
          <tpl fld="3" item="27"/>
          <tpl fld="2" item="3"/>
          <tpl fld="0" item="1"/>
        </tpls>
      </n>
      <n v="483290582.61999989" in="0">
        <tpls c="4">
          <tpl fld="6" item="1"/>
          <tpl fld="3" item="27"/>
          <tpl fld="2" item="6"/>
          <tpl fld="0" item="1"/>
        </tpls>
      </n>
      <n v="91127374.949999988" in="0">
        <tpls c="4">
          <tpl fld="6" item="1"/>
          <tpl fld="3" item="27"/>
          <tpl fld="2" item="1"/>
          <tpl fld="0" item="1"/>
        </tpls>
      </n>
      <n v="49758415.610000007" in="0">
        <tpls c="4">
          <tpl fld="6" item="1"/>
          <tpl fld="3" item="27"/>
          <tpl fld="2" item="4"/>
          <tpl fld="0" item="1"/>
        </tpls>
      </n>
      <n v="50937.599999999999" in="0">
        <tpls c="3">
          <tpl fld="6" item="1"/>
          <tpl fld="1" item="28"/>
          <tpl fld="0" item="0"/>
        </tpls>
      </n>
      <n v="50950.27" in="0">
        <tpls c="3">
          <tpl fld="6" item="1"/>
          <tpl fld="1" item="0"/>
          <tpl fld="0" item="0"/>
        </tpls>
      </n>
      <n v="60965274.339999989" in="0">
        <tpls c="4">
          <tpl fld="6" item="1"/>
          <tpl fld="3" item="28"/>
          <tpl fld="2" item="3"/>
          <tpl fld="0" item="1"/>
        </tpls>
      </n>
      <n v="98802535.150000006" in="0">
        <tpls c="4">
          <tpl fld="6" item="1"/>
          <tpl fld="3" item="28"/>
          <tpl fld="2" item="1"/>
          <tpl fld="0" item="1"/>
        </tpls>
      </n>
      <n v="54111110.500000015" in="0">
        <tpls c="4">
          <tpl fld="6" item="1"/>
          <tpl fld="3" item="28"/>
          <tpl fld="2" item="4"/>
          <tpl fld="0" item="1"/>
        </tpls>
      </n>
      <n v="31787383.109999999" in="0">
        <tpls c="4">
          <tpl fld="6" item="1"/>
          <tpl fld="3" item="28"/>
          <tpl fld="2" item="2"/>
          <tpl fld="0" item="1"/>
        </tpls>
      </n>
      <n v="520936119.27999985" in="0">
        <tpls c="4">
          <tpl fld="6" item="1"/>
          <tpl fld="3" item="28"/>
          <tpl fld="2" item="6"/>
          <tpl fld="0" item="1"/>
        </tpls>
      </n>
      <n v="40389176.259999998" in="0">
        <tpls c="4">
          <tpl fld="6" item="1"/>
          <tpl fld="3" item="28"/>
          <tpl fld="2" item="0"/>
          <tpl fld="0" item="1"/>
        </tpls>
      </n>
      <n v="108482015.03999999" in="0">
        <tpls c="4">
          <tpl fld="6" item="1"/>
          <tpl fld="3" item="28"/>
          <tpl fld="2" item="5"/>
          <tpl fld="0" item="1"/>
        </tpls>
      </n>
      <n v="111658703.98" in="0">
        <tpls c="4">
          <tpl fld="6" item="1"/>
          <tpl fld="3" item="0"/>
          <tpl fld="2" item="5"/>
          <tpl fld="0" item="1"/>
        </tpls>
      </n>
      <n v="54146548.730000012" in="0">
        <tpls c="4">
          <tpl fld="6" item="1"/>
          <tpl fld="3" item="0"/>
          <tpl fld="2" item="4"/>
          <tpl fld="0" item="1"/>
        </tpls>
      </n>
      <n v="96327321.99999997" in="0">
        <tpls c="4">
          <tpl fld="6" item="1"/>
          <tpl fld="3" item="0"/>
          <tpl fld="2" item="1"/>
          <tpl fld="0" item="1"/>
        </tpls>
      </n>
      <n v="62554533.329999976" in="0">
        <tpls c="4">
          <tpl fld="6" item="1"/>
          <tpl fld="3" item="0"/>
          <tpl fld="2" item="3"/>
          <tpl fld="0" item="1"/>
        </tpls>
      </n>
      <n v="41998390.959999993" in="0">
        <tpls c="4">
          <tpl fld="6" item="1"/>
          <tpl fld="3" item="0"/>
          <tpl fld="2" item="0"/>
          <tpl fld="0" item="1"/>
        </tpls>
      </n>
      <n v="34455337.519999996" in="0">
        <tpls c="4">
          <tpl fld="6" item="1"/>
          <tpl fld="3" item="0"/>
          <tpl fld="2" item="2"/>
          <tpl fld="0" item="1"/>
        </tpls>
      </n>
      <n v="524232763.51999992" in="0">
        <tpls c="4">
          <tpl fld="6" item="1"/>
          <tpl fld="3" item="0"/>
          <tpl fld="2" item="6"/>
          <tpl fld="0" item="1"/>
        </tpls>
      </n>
      <n v="51626.3" in="0">
        <tpls c="3">
          <tpl fld="6" item="1"/>
          <tpl fld="1" item="29"/>
          <tpl fld="0" item="0"/>
        </tpls>
      </n>
      <n v="64313277" in="0">
        <tpls c="4">
          <tpl fld="6" item="1"/>
          <tpl fld="3" item="29"/>
          <tpl fld="2" item="3"/>
          <tpl fld="0" item="1"/>
        </tpls>
      </n>
      <n v="114932379" in="0">
        <tpls c="4">
          <tpl fld="6" item="1"/>
          <tpl fld="3" item="29"/>
          <tpl fld="2" item="5"/>
          <tpl fld="0" item="1"/>
        </tpls>
      </n>
      <n v="569375480" in="0">
        <tpls c="4">
          <tpl fld="6" item="1"/>
          <tpl fld="3" item="29"/>
          <tpl fld="2" item="6"/>
          <tpl fld="0" item="1"/>
        </tpls>
      </n>
      <n v="42450511" in="0">
        <tpls c="4">
          <tpl fld="6" item="1"/>
          <tpl fld="3" item="29"/>
          <tpl fld="2" item="0"/>
          <tpl fld="0" item="1"/>
        </tpls>
      </n>
      <n v="55581386" in="0">
        <tpls c="4">
          <tpl fld="6" item="1"/>
          <tpl fld="3" item="29"/>
          <tpl fld="2" item="4"/>
          <tpl fld="0" item="1"/>
        </tpls>
      </n>
      <n v="97149801" in="0">
        <tpls c="4">
          <tpl fld="6" item="1"/>
          <tpl fld="3" item="29"/>
          <tpl fld="2" item="1"/>
          <tpl fld="0" item="1"/>
        </tpls>
      </n>
      <n v="32857099" in="0">
        <tpls c="4">
          <tpl fld="6" item="1"/>
          <tpl fld="3" item="29"/>
          <tpl fld="2" item="2"/>
          <tpl fld="0" item="1"/>
        </tpls>
      </n>
      <n v="311894.62" in="0">
        <tpls c="4">
          <tpl fld="3" item="0"/>
          <tpl fld="5" item="13"/>
          <tpl fld="2" item="2"/>
          <tpl fld="0" item="1"/>
        </tpls>
      </n>
      <n v="541222.79" in="0">
        <tpls c="4">
          <tpl fld="3" item="0"/>
          <tpl fld="5" item="92"/>
          <tpl fld="2" item="2"/>
          <tpl fld="0" item="1"/>
        </tpls>
      </n>
      <n v="3370.06" in="0">
        <tpls c="4">
          <tpl fld="3" item="0"/>
          <tpl fld="5" item="33"/>
          <tpl fld="2" item="2"/>
          <tpl fld="0" item="1"/>
        </tpls>
      </n>
      <n v="964303.83" in="0">
        <tpls c="4">
          <tpl fld="3" item="0"/>
          <tpl fld="5" item="64"/>
          <tpl fld="2" item="2"/>
          <tpl fld="0" item="1"/>
        </tpls>
      </n>
      <n v="2458072.9" in="0">
        <tpls c="4">
          <tpl fld="3" item="0"/>
          <tpl fld="5" item="10"/>
          <tpl fld="2" item="2"/>
          <tpl fld="0" item="1"/>
        </tpls>
      </n>
      <n v="123712.95" in="0">
        <tpls c="4">
          <tpl fld="3" item="0"/>
          <tpl fld="5" item="81"/>
          <tpl fld="2" item="2"/>
          <tpl fld="0" item="1"/>
        </tpls>
      </n>
      <n v="290177.09000000003" in="0">
        <tpls c="4">
          <tpl fld="3" item="0"/>
          <tpl fld="5" item="16"/>
          <tpl fld="2" item="2"/>
          <tpl fld="0" item="1"/>
        </tpls>
      </n>
      <n v="611567.06999999995" in="0">
        <tpls c="4">
          <tpl fld="3" item="0"/>
          <tpl fld="5" item="23"/>
          <tpl fld="2" item="2"/>
          <tpl fld="0" item="1"/>
        </tpls>
      </n>
      <n v="4796139.8499999996" in="0">
        <tpls c="4">
          <tpl fld="3" item="0"/>
          <tpl fld="5" item="14"/>
          <tpl fld="2" item="2"/>
          <tpl fld="0" item="1"/>
        </tpls>
      </n>
      <n v="136964.75" in="0">
        <tpls c="4">
          <tpl fld="3" item="0"/>
          <tpl fld="5" item="60"/>
          <tpl fld="2" item="2"/>
          <tpl fld="0" item="1"/>
        </tpls>
      </n>
      <n v="288709.63" in="0">
        <tpls c="4">
          <tpl fld="3" item="0"/>
          <tpl fld="5" item="66"/>
          <tpl fld="2" item="2"/>
          <tpl fld="0" item="1"/>
        </tpls>
      </n>
      <n v="241442.3" in="0">
        <tpls c="4">
          <tpl fld="3" item="0"/>
          <tpl fld="5" item="69"/>
          <tpl fld="2" item="2"/>
          <tpl fld="0" item="1"/>
        </tpls>
      </n>
      <m>
        <tpls c="4">
          <tpl fld="3" item="0"/>
          <tpl fld="5" item="46"/>
          <tpl fld="2" item="2"/>
          <tpl fld="0" item="1"/>
        </tpls>
      </m>
      <n v="198671.63" in="0">
        <tpls c="4">
          <tpl fld="3" item="0"/>
          <tpl fld="5" item="88"/>
          <tpl fld="2" item="2"/>
          <tpl fld="0" item="1"/>
        </tpls>
      </n>
      <n v="172683.46" in="0">
        <tpls c="4">
          <tpl fld="3" item="0"/>
          <tpl fld="5" item="42"/>
          <tpl fld="2" item="2"/>
          <tpl fld="0" item="1"/>
        </tpls>
      </n>
      <n v="644060.73" in="0">
        <tpls c="4">
          <tpl fld="3" item="0"/>
          <tpl fld="5" item="2"/>
          <tpl fld="2" item="2"/>
          <tpl fld="0" item="1"/>
        </tpls>
      </n>
      <n v="2495836.92" in="0">
        <tpls c="4">
          <tpl fld="3" item="0"/>
          <tpl fld="5" item="31"/>
          <tpl fld="2" item="2"/>
          <tpl fld="0" item="1"/>
        </tpls>
      </n>
      <n v="68276.83" in="0">
        <tpls c="4">
          <tpl fld="3" item="0"/>
          <tpl fld="5" item="75"/>
          <tpl fld="2" item="2"/>
          <tpl fld="0" item="1"/>
        </tpls>
      </n>
      <n v="376970.46" in="0">
        <tpls c="4">
          <tpl fld="3" item="0"/>
          <tpl fld="5" item="37"/>
          <tpl fld="2" item="2"/>
          <tpl fld="0" item="1"/>
        </tpls>
      </n>
      <n v="9077913.6500000004" in="0">
        <tpls c="4">
          <tpl fld="3" item="0"/>
          <tpl fld="5" item="30"/>
          <tpl fld="2" item="2"/>
          <tpl fld="0" item="1"/>
        </tpls>
      </n>
      <n v="1820442.81" in="0">
        <tpls c="4">
          <tpl fld="3" item="0"/>
          <tpl fld="5" item="52"/>
          <tpl fld="2" item="2"/>
          <tpl fld="0" item="1"/>
        </tpls>
      </n>
      <n v="214034.42" in="0">
        <tpls c="4">
          <tpl fld="3" item="0"/>
          <tpl fld="5" item="59"/>
          <tpl fld="2" item="2"/>
          <tpl fld="0" item="1"/>
        </tpls>
      </n>
      <n v="113282.09" in="0">
        <tpls c="4">
          <tpl fld="3" item="0"/>
          <tpl fld="5" item="89"/>
          <tpl fld="2" item="2"/>
          <tpl fld="0" item="1"/>
        </tpls>
      </n>
      <n v="598174.11" in="0">
        <tpls c="4">
          <tpl fld="3" item="0"/>
          <tpl fld="5" item="6"/>
          <tpl fld="2" item="2"/>
          <tpl fld="0" item="1"/>
        </tpls>
      </n>
      <n v="2400328.66" in="0">
        <tpls c="4">
          <tpl fld="3" item="0"/>
          <tpl fld="5" item="8"/>
          <tpl fld="2" item="2"/>
          <tpl fld="0" item="1"/>
        </tpls>
      </n>
      <n v="4243562.59" in="0">
        <tpls c="4">
          <tpl fld="3" item="0"/>
          <tpl fld="5" item="5"/>
          <tpl fld="2" item="2"/>
          <tpl fld="0" item="1"/>
        </tpls>
      </n>
      <n v="236095.43" in="0">
        <tpls c="4">
          <tpl fld="3" item="0"/>
          <tpl fld="5" item="20"/>
          <tpl fld="2" item="2"/>
          <tpl fld="0" item="1"/>
        </tpls>
      </n>
      <n v="2057591.14" in="0">
        <tpls c="4">
          <tpl fld="3" item="0"/>
          <tpl fld="5" item="40"/>
          <tpl fld="2" item="2"/>
          <tpl fld="0" item="1"/>
        </tpls>
      </n>
      <n v="10481060.08" in="0">
        <tpls c="4">
          <tpl fld="3" item="0"/>
          <tpl fld="5" item="43"/>
          <tpl fld="2" item="2"/>
          <tpl fld="0" item="1"/>
        </tpls>
      </n>
      <n v="1068163.6100000001" in="0">
        <tpls c="4">
          <tpl fld="3" item="0"/>
          <tpl fld="5" item="21"/>
          <tpl fld="2" item="2"/>
          <tpl fld="0" item="1"/>
        </tpls>
      </n>
      <n v="224348.97" in="0">
        <tpls c="4">
          <tpl fld="3" item="0"/>
          <tpl fld="5" item="63"/>
          <tpl fld="2" item="2"/>
          <tpl fld="0" item="1"/>
        </tpls>
      </n>
      <n v="844744.14" in="0">
        <tpls c="4">
          <tpl fld="3" item="0"/>
          <tpl fld="5" item="53"/>
          <tpl fld="2" item="2"/>
          <tpl fld="0" item="1"/>
        </tpls>
      </n>
      <n v="677314.47" in="0">
        <tpls c="4">
          <tpl fld="3" item="0"/>
          <tpl fld="5" item="56"/>
          <tpl fld="2" item="2"/>
          <tpl fld="0" item="1"/>
        </tpls>
      </n>
      <n v="1085078.19" in="0">
        <tpls c="4">
          <tpl fld="3" item="0"/>
          <tpl fld="5" item="79"/>
          <tpl fld="2" item="2"/>
          <tpl fld="0" item="1"/>
        </tpls>
      </n>
      <m>
        <tpls c="4">
          <tpl fld="3" item="0"/>
          <tpl fld="5" item="19"/>
          <tpl fld="2" item="2"/>
          <tpl fld="0" item="1"/>
        </tpls>
      </m>
      <n v="5374319.5099999998" in="0">
        <tpls c="4">
          <tpl fld="3" item="0"/>
          <tpl fld="5" item="73"/>
          <tpl fld="2" item="2"/>
          <tpl fld="0" item="1"/>
        </tpls>
      </n>
      <n v="11009131.43" in="0">
        <tpls c="4">
          <tpl fld="3" item="0"/>
          <tpl fld="5" item="47"/>
          <tpl fld="2" item="2"/>
          <tpl fld="0" item="1"/>
        </tpls>
      </n>
      <n v="1125128.48" in="0">
        <tpls c="4">
          <tpl fld="3" item="0"/>
          <tpl fld="5" item="50"/>
          <tpl fld="2" item="2"/>
          <tpl fld="0" item="1"/>
        </tpls>
      </n>
      <n v="1041892.79" in="0">
        <tpls c="4">
          <tpl fld="3" item="0"/>
          <tpl fld="5" item="86"/>
          <tpl fld="2" item="2"/>
          <tpl fld="0" item="1"/>
        </tpls>
      </n>
      <n v="96780.77" in="0">
        <tpls c="4">
          <tpl fld="3" item="0"/>
          <tpl fld="5" item="45"/>
          <tpl fld="2" item="2"/>
          <tpl fld="0" item="1"/>
        </tpls>
      </n>
      <n v="697034.8" in="0">
        <tpls c="4">
          <tpl fld="3" item="0"/>
          <tpl fld="5" item="65"/>
          <tpl fld="2" item="2"/>
          <tpl fld="0" item="1"/>
        </tpls>
      </n>
      <n v="121998.01" in="0">
        <tpls c="4">
          <tpl fld="3" item="0"/>
          <tpl fld="5" item="3"/>
          <tpl fld="2" item="2"/>
          <tpl fld="0" item="1"/>
        </tpls>
      </n>
      <n v="185047.98" in="0">
        <tpls c="4">
          <tpl fld="3" item="0"/>
          <tpl fld="5" item="28"/>
          <tpl fld="2" item="2"/>
          <tpl fld="0" item="1"/>
        </tpls>
      </n>
      <n v="986485.09" in="0">
        <tpls c="4">
          <tpl fld="3" item="0"/>
          <tpl fld="5" item="39"/>
          <tpl fld="2" item="2"/>
          <tpl fld="0" item="1"/>
        </tpls>
      </n>
      <n v="523718.46" in="0">
        <tpls c="4">
          <tpl fld="3" item="0"/>
          <tpl fld="5" item="90"/>
          <tpl fld="2" item="2"/>
          <tpl fld="0" item="1"/>
        </tpls>
      </n>
      <n v="155009.21" in="0">
        <tpls c="4">
          <tpl fld="3" item="0"/>
          <tpl fld="5" item="22"/>
          <tpl fld="2" item="2"/>
          <tpl fld="0" item="1"/>
        </tpls>
      </n>
      <n v="3019888.86" in="0">
        <tpls c="4">
          <tpl fld="3" item="0"/>
          <tpl fld="5" item="82"/>
          <tpl fld="2" item="2"/>
          <tpl fld="0" item="1"/>
        </tpls>
      </n>
      <n v="711417.48" in="0">
        <tpls c="4">
          <tpl fld="3" item="0"/>
          <tpl fld="5" item="83"/>
          <tpl fld="2" item="2"/>
          <tpl fld="0" item="1"/>
        </tpls>
      </n>
      <n v="1335694.3899999999" in="0">
        <tpls c="4">
          <tpl fld="3" item="0"/>
          <tpl fld="5" item="68"/>
          <tpl fld="2" item="2"/>
          <tpl fld="0" item="1"/>
        </tpls>
      </n>
      <n v="13482130.529999999" in="0">
        <tpls c="4">
          <tpl fld="3" item="0"/>
          <tpl fld="5" item="84"/>
          <tpl fld="2" item="2"/>
          <tpl fld="0" item="1"/>
        </tpls>
      </n>
      <n v="65172.26" in="0">
        <tpls c="4">
          <tpl fld="3" item="0"/>
          <tpl fld="5" item="67"/>
          <tpl fld="2" item="2"/>
          <tpl fld="0" item="1"/>
        </tpls>
      </n>
      <n v="461500.79" in="0">
        <tpls c="4">
          <tpl fld="3" item="0"/>
          <tpl fld="5" item="78"/>
          <tpl fld="2" item="2"/>
          <tpl fld="0" item="1"/>
        </tpls>
      </n>
      <n v="130110.26" in="0">
        <tpls c="4">
          <tpl fld="3" item="0"/>
          <tpl fld="5" item="72"/>
          <tpl fld="2" item="2"/>
          <tpl fld="0" item="1"/>
        </tpls>
      </n>
      <n v="2967701.98" in="0">
        <tpls c="4">
          <tpl fld="3" item="0"/>
          <tpl fld="5" item="11"/>
          <tpl fld="2" item="2"/>
          <tpl fld="0" item="1"/>
        </tpls>
      </n>
      <n v="888292.48" in="0">
        <tpls c="4">
          <tpl fld="3" item="0"/>
          <tpl fld="5" item="4"/>
          <tpl fld="2" item="2"/>
          <tpl fld="0" item="1"/>
        </tpls>
      </n>
      <n v="543499.12" in="0">
        <tpls c="4">
          <tpl fld="3" item="0"/>
          <tpl fld="5" item="62"/>
          <tpl fld="2" item="2"/>
          <tpl fld="0" item="1"/>
        </tpls>
      </n>
      <n v="415589" in="0">
        <tpls c="4">
          <tpl fld="3" item="0"/>
          <tpl fld="5" item="85"/>
          <tpl fld="2" item="2"/>
          <tpl fld="0" item="1"/>
        </tpls>
      </n>
      <n v="245093.29" in="0">
        <tpls c="4">
          <tpl fld="3" item="0"/>
          <tpl fld="5" item="0"/>
          <tpl fld="2" item="2"/>
          <tpl fld="0" item="1"/>
        </tpls>
      </n>
      <n v="136318.15" in="0">
        <tpls c="4">
          <tpl fld="3" item="0"/>
          <tpl fld="5" item="41"/>
          <tpl fld="2" item="2"/>
          <tpl fld="0" item="1"/>
        </tpls>
      </n>
      <n v="1409113.77" in="0">
        <tpls c="4">
          <tpl fld="3" item="0"/>
          <tpl fld="5" item="91"/>
          <tpl fld="2" item="2"/>
          <tpl fld="0" item="1"/>
        </tpls>
      </n>
      <n v="99167.19" in="0">
        <tpls c="4">
          <tpl fld="3" item="0"/>
          <tpl fld="5" item="38"/>
          <tpl fld="2" item="2"/>
          <tpl fld="0" item="1"/>
        </tpls>
      </n>
      <n v="3197637.27" in="0">
        <tpls c="4">
          <tpl fld="3" item="0"/>
          <tpl fld="5" item="51"/>
          <tpl fld="2" item="2"/>
          <tpl fld="0" item="1"/>
        </tpls>
      </n>
      <n v="957142.91" in="0">
        <tpls c="4">
          <tpl fld="3" item="0"/>
          <tpl fld="5" item="12"/>
          <tpl fld="2" item="2"/>
          <tpl fld="0" item="1"/>
        </tpls>
      </n>
      <n v="1541367.16" in="0">
        <tpls c="4">
          <tpl fld="3" item="0"/>
          <tpl fld="5" item="54"/>
          <tpl fld="2" item="2"/>
          <tpl fld="0" item="1"/>
        </tpls>
      </n>
      <n v="2901060.73" in="0">
        <tpls c="4">
          <tpl fld="3" item="0"/>
          <tpl fld="5" item="35"/>
          <tpl fld="2" item="2"/>
          <tpl fld="0" item="1"/>
        </tpls>
      </n>
      <n v="1275.69" in="0">
        <tpls c="4">
          <tpl fld="3" item="0"/>
          <tpl fld="5" item="80"/>
          <tpl fld="2" item="2"/>
          <tpl fld="0" item="1"/>
        </tpls>
      </n>
      <n v="82690.31" in="0">
        <tpls c="4">
          <tpl fld="3" item="0"/>
          <tpl fld="5" item="34"/>
          <tpl fld="2" item="2"/>
          <tpl fld="0" item="1"/>
        </tpls>
      </n>
      <n v="7992708.1799999997" in="0">
        <tpls c="4">
          <tpl fld="3" item="0"/>
          <tpl fld="5" item="29"/>
          <tpl fld="2" item="2"/>
          <tpl fld="0" item="1"/>
        </tpls>
      </n>
      <n v="822554.44" in="0">
        <tpls c="4">
          <tpl fld="3" item="0"/>
          <tpl fld="5" item="76"/>
          <tpl fld="2" item="2"/>
          <tpl fld="0" item="1"/>
        </tpls>
      </n>
      <n v="104724.98" in="0">
        <tpls c="4">
          <tpl fld="3" item="0"/>
          <tpl fld="5" item="24"/>
          <tpl fld="2" item="2"/>
          <tpl fld="0" item="1"/>
        </tpls>
      </n>
      <n v="634003.76" in="0">
        <tpls c="4">
          <tpl fld="3" item="0"/>
          <tpl fld="5" item="36"/>
          <tpl fld="2" item="2"/>
          <tpl fld="0" item="1"/>
        </tpls>
      </n>
      <n v="19840862.940000001" in="0">
        <tpls c="4">
          <tpl fld="3" item="0"/>
          <tpl fld="5" item="57"/>
          <tpl fld="2" item="2"/>
          <tpl fld="0" item="1"/>
        </tpls>
      </n>
      <n v="75409.11" in="0">
        <tpls c="4">
          <tpl fld="3" item="0"/>
          <tpl fld="5" item="32"/>
          <tpl fld="2" item="2"/>
          <tpl fld="0" item="1"/>
        </tpls>
      </n>
      <n v="3286261.66" in="0">
        <tpls c="4">
          <tpl fld="3" item="0"/>
          <tpl fld="5" item="17"/>
          <tpl fld="2" item="2"/>
          <tpl fld="0" item="1"/>
        </tpls>
      </n>
      <n v="3885610.59" in="0">
        <tpls c="4">
          <tpl fld="3" item="0"/>
          <tpl fld="5" item="1"/>
          <tpl fld="2" item="2"/>
          <tpl fld="0" item="1"/>
        </tpls>
      </n>
      <n v="1859811.53" in="0">
        <tpls c="4">
          <tpl fld="3" item="0"/>
          <tpl fld="5" item="74"/>
          <tpl fld="2" item="2"/>
          <tpl fld="0" item="1"/>
        </tpls>
      </n>
      <n v="210759.94" in="0">
        <tpls c="4">
          <tpl fld="3" item="0"/>
          <tpl fld="5" item="173"/>
          <tpl fld="2" item="2"/>
          <tpl fld="0" item="1"/>
        </tpls>
      </n>
      <n v="7825542.7400000002" in="0">
        <tpls c="4">
          <tpl fld="3" item="0"/>
          <tpl fld="5" item="15"/>
          <tpl fld="2" item="2"/>
          <tpl fld="0" item="1"/>
        </tpls>
      </n>
      <n v="236908.62" in="0">
        <tpls c="4">
          <tpl fld="3" item="0"/>
          <tpl fld="5" item="44"/>
          <tpl fld="2" item="2"/>
          <tpl fld="0" item="1"/>
        </tpls>
      </n>
      <n v="2023348.05" in="0">
        <tpls c="4">
          <tpl fld="3" item="0"/>
          <tpl fld="5" item="70"/>
          <tpl fld="2" item="2"/>
          <tpl fld="0" item="1"/>
        </tpls>
      </n>
      <n v="1142952.3500000001" in="0">
        <tpls c="4">
          <tpl fld="3" item="0"/>
          <tpl fld="5" item="26"/>
          <tpl fld="2" item="2"/>
          <tpl fld="0" item="1"/>
        </tpls>
      </n>
      <n v="646901.12" in="0">
        <tpls c="4">
          <tpl fld="3" item="0"/>
          <tpl fld="5" item="58"/>
          <tpl fld="2" item="2"/>
          <tpl fld="0" item="1"/>
        </tpls>
      </n>
      <m>
        <tpls c="4">
          <tpl fld="3" item="0"/>
          <tpl fld="5" item="25"/>
          <tpl fld="2" item="2"/>
          <tpl fld="0" item="1"/>
        </tpls>
      </m>
      <n v="977546.32" in="0">
        <tpls c="4">
          <tpl fld="3" item="0"/>
          <tpl fld="5" item="7"/>
          <tpl fld="2" item="2"/>
          <tpl fld="0" item="1"/>
        </tpls>
      </n>
      <n v="2901012.13" in="0">
        <tpls c="4">
          <tpl fld="3" item="0"/>
          <tpl fld="5" item="9"/>
          <tpl fld="2" item="2"/>
          <tpl fld="0" item="1"/>
        </tpls>
      </n>
      <n v="2777244.92" in="0">
        <tpls c="4">
          <tpl fld="3" item="0"/>
          <tpl fld="5" item="71"/>
          <tpl fld="2" item="2"/>
          <tpl fld="0" item="1"/>
        </tpls>
      </n>
      <n v="221143.47" in="0">
        <tpls c="4">
          <tpl fld="3" item="0"/>
          <tpl fld="5" item="48"/>
          <tpl fld="2" item="2"/>
          <tpl fld="0" item="1"/>
        </tpls>
      </n>
      <n v="3491568.78" in="0">
        <tpls c="4">
          <tpl fld="3" item="0"/>
          <tpl fld="5" item="55"/>
          <tpl fld="2" item="2"/>
          <tpl fld="0" item="1"/>
        </tpls>
      </n>
      <n v="144894.95000000001" in="0">
        <tpls c="4">
          <tpl fld="3" item="0"/>
          <tpl fld="5" item="77"/>
          <tpl fld="2" item="2"/>
          <tpl fld="0" item="1"/>
        </tpls>
      </n>
      <n v="1997.35" in="0">
        <tpls c="4">
          <tpl fld="3" item="0"/>
          <tpl fld="5" item="61"/>
          <tpl fld="2" item="2"/>
          <tpl fld="0" item="1"/>
        </tpls>
      </n>
      <n v="290923.46999999997" in="0">
        <tpls c="4">
          <tpl fld="3" item="0"/>
          <tpl fld="5" item="49"/>
          <tpl fld="2" item="2"/>
          <tpl fld="0" item="1"/>
        </tpls>
      </n>
      <n v="182544.31" in="0">
        <tpls c="4">
          <tpl fld="3" item="0"/>
          <tpl fld="5" item="18"/>
          <tpl fld="2" item="2"/>
          <tpl fld="0" item="1"/>
        </tpls>
      </n>
      <n v="738993.34" in="0">
        <tpls c="4">
          <tpl fld="3" item="0"/>
          <tpl fld="5" item="87"/>
          <tpl fld="2" item="2"/>
          <tpl fld="0" item="1"/>
        </tpls>
      </n>
      <n v="200540.31" in="0">
        <tpls c="4">
          <tpl fld="3" item="0"/>
          <tpl fld="5" item="167"/>
          <tpl fld="2" item="2"/>
          <tpl fld="0" item="1"/>
        </tpls>
      </n>
      <n v="599846.15" in="0">
        <tpls c="4">
          <tpl fld="3" item="0"/>
          <tpl fld="5" item="185"/>
          <tpl fld="2" item="2"/>
          <tpl fld="0" item="1"/>
        </tpls>
      </n>
      <n v="1232225.3799999999" in="0">
        <tpls c="4">
          <tpl fld="3" item="0"/>
          <tpl fld="5" item="232"/>
          <tpl fld="2" item="2"/>
          <tpl fld="0" item="1"/>
        </tpls>
      </n>
      <n v="23220546.199999999" in="0">
        <tpls c="4">
          <tpl fld="3" item="0"/>
          <tpl fld="5" item="170"/>
          <tpl fld="2" item="2"/>
          <tpl fld="0" item="1"/>
        </tpls>
      </n>
      <n v="5407209.5099999998" in="0">
        <tpls c="4">
          <tpl fld="3" item="0"/>
          <tpl fld="5" item="182"/>
          <tpl fld="2" item="2"/>
          <tpl fld="0" item="1"/>
        </tpls>
      </n>
      <n v="1514876" in="0">
        <tpls c="4">
          <tpl fld="3" item="0"/>
          <tpl fld="5" item="275"/>
          <tpl fld="2" item="2"/>
          <tpl fld="0" item="1"/>
        </tpls>
      </n>
      <n v="897194.75" in="0">
        <tpls c="4">
          <tpl fld="3" item="0"/>
          <tpl fld="5" item="178"/>
          <tpl fld="2" item="2"/>
          <tpl fld="0" item="1"/>
        </tpls>
      </n>
      <n v="5087901.9800000004" in="0">
        <tpls c="4">
          <tpl fld="3" item="0"/>
          <tpl fld="5" item="211"/>
          <tpl fld="2" item="2"/>
          <tpl fld="0" item="1"/>
        </tpls>
      </n>
      <n v="12088230.75" in="0">
        <tpls c="4">
          <tpl fld="3" item="0"/>
          <tpl fld="5" item="207"/>
          <tpl fld="2" item="2"/>
          <tpl fld="0" item="1"/>
        </tpls>
      </n>
      <n v="2760624.21" in="0">
        <tpls c="4">
          <tpl fld="3" item="0"/>
          <tpl fld="5" item="144"/>
          <tpl fld="2" item="2"/>
          <tpl fld="0" item="1"/>
        </tpls>
      </n>
      <n v="135321.35" in="0">
        <tpls c="4">
          <tpl fld="3" item="0"/>
          <tpl fld="5" item="272"/>
          <tpl fld="2" item="2"/>
          <tpl fld="0" item="1"/>
        </tpls>
      </n>
      <n v="284083.86" in="0">
        <tpls c="4">
          <tpl fld="3" item="0"/>
          <tpl fld="5" item="234"/>
          <tpl fld="2" item="2"/>
          <tpl fld="0" item="1"/>
        </tpls>
      </n>
      <n v="3760047.71" in="0">
        <tpls c="4">
          <tpl fld="3" item="0"/>
          <tpl fld="5" item="228"/>
          <tpl fld="2" item="2"/>
          <tpl fld="0" item="1"/>
        </tpls>
      </n>
      <n v="1313632.82" in="0">
        <tpls c="4">
          <tpl fld="3" item="0"/>
          <tpl fld="5" item="124"/>
          <tpl fld="2" item="2"/>
          <tpl fld="0" item="1"/>
        </tpls>
      </n>
      <n v="6059225.5599999996" in="0">
        <tpls c="4">
          <tpl fld="3" item="0"/>
          <tpl fld="5" item="224"/>
          <tpl fld="2" item="2"/>
          <tpl fld="0" item="1"/>
        </tpls>
      </n>
      <n v="4346597.53" in="0">
        <tpls c="4">
          <tpl fld="3" item="0"/>
          <tpl fld="5" item="235"/>
          <tpl fld="2" item="2"/>
          <tpl fld="0" item="1"/>
        </tpls>
      </n>
      <n v="22526.25" in="0">
        <tpls c="4">
          <tpl fld="3" item="0"/>
          <tpl fld="5" item="266"/>
          <tpl fld="2" item="2"/>
          <tpl fld="0" item="1"/>
        </tpls>
      </n>
      <n v="13662353.189999999" in="0">
        <tpls c="4">
          <tpl fld="3" item="0"/>
          <tpl fld="5" item="98"/>
          <tpl fld="2" item="2"/>
          <tpl fld="0" item="1"/>
        </tpls>
      </n>
      <n v="132745.51999999999" in="0">
        <tpls c="4">
          <tpl fld="3" item="0"/>
          <tpl fld="5" item="231"/>
          <tpl fld="2" item="2"/>
          <tpl fld="0" item="1"/>
        </tpls>
      </n>
      <n v="1277536.8799999999" in="0">
        <tpls c="4">
          <tpl fld="3" item="0"/>
          <tpl fld="5" item="165"/>
          <tpl fld="2" item="2"/>
          <tpl fld="0" item="1"/>
        </tpls>
      </n>
      <n v="944298.22" in="0">
        <tpls c="4">
          <tpl fld="3" item="0"/>
          <tpl fld="5" item="270"/>
          <tpl fld="2" item="2"/>
          <tpl fld="0" item="1"/>
        </tpls>
      </n>
      <n v="1684490.82" in="0">
        <tpls c="4">
          <tpl fld="3" item="0"/>
          <tpl fld="5" item="158"/>
          <tpl fld="2" item="2"/>
          <tpl fld="0" item="1"/>
        </tpls>
      </n>
      <n v="168620.39" in="0">
        <tpls c="4">
          <tpl fld="3" item="0"/>
          <tpl fld="5" item="250"/>
          <tpl fld="2" item="2"/>
          <tpl fld="0" item="1"/>
        </tpls>
      </n>
      <n v="11111613.65" in="0">
        <tpls c="4">
          <tpl fld="3" item="0"/>
          <tpl fld="5" item="212"/>
          <tpl fld="2" item="2"/>
          <tpl fld="0" item="1"/>
        </tpls>
      </n>
      <n v="630075.01" in="0">
        <tpls c="4">
          <tpl fld="3" item="0"/>
          <tpl fld="5" item="187"/>
          <tpl fld="2" item="2"/>
          <tpl fld="0" item="1"/>
        </tpls>
      </n>
      <n v="84770.4" in="0">
        <tpls c="4">
          <tpl fld="3" item="0"/>
          <tpl fld="5" item="190"/>
          <tpl fld="2" item="2"/>
          <tpl fld="0" item="1"/>
        </tpls>
      </n>
      <n v="63333.33" in="0">
        <tpls c="4">
          <tpl fld="3" item="0"/>
          <tpl fld="5" item="194"/>
          <tpl fld="2" item="2"/>
          <tpl fld="0" item="1"/>
        </tpls>
      </n>
      <n v="369722.3" in="0">
        <tpls c="4">
          <tpl fld="3" item="0"/>
          <tpl fld="5" item="176"/>
          <tpl fld="2" item="2"/>
          <tpl fld="0" item="1"/>
        </tpls>
      </n>
      <n v="755273.86" in="0">
        <tpls c="4">
          <tpl fld="3" item="0"/>
          <tpl fld="5" item="180"/>
          <tpl fld="2" item="2"/>
          <tpl fld="0" item="1"/>
        </tpls>
      </n>
      <n v="479338.14" in="0">
        <tpls c="4">
          <tpl fld="3" item="0"/>
          <tpl fld="5" item="196"/>
          <tpl fld="2" item="2"/>
          <tpl fld="0" item="1"/>
        </tpls>
      </n>
      <n v="7629408" in="0">
        <tpls c="4">
          <tpl fld="3" item="0"/>
          <tpl fld="5" item="136"/>
          <tpl fld="2" item="2"/>
          <tpl fld="0" item="1"/>
        </tpls>
      </n>
      <n v="405354.71" in="0">
        <tpls c="4">
          <tpl fld="3" item="0"/>
          <tpl fld="5" item="191"/>
          <tpl fld="2" item="2"/>
          <tpl fld="0" item="1"/>
        </tpls>
      </n>
      <n v="3423607.83" in="0">
        <tpls c="4">
          <tpl fld="3" item="0"/>
          <tpl fld="5" item="256"/>
          <tpl fld="2" item="2"/>
          <tpl fld="0" item="1"/>
        </tpls>
      </n>
      <n v="2280153.46" in="0">
        <tpls c="4">
          <tpl fld="3" item="0"/>
          <tpl fld="5" item="259"/>
          <tpl fld="2" item="2"/>
          <tpl fld="0" item="1"/>
        </tpls>
      </n>
      <m>
        <tpls c="4">
          <tpl fld="3" item="0"/>
          <tpl fld="5" item="257"/>
          <tpl fld="2" item="2"/>
          <tpl fld="0" item="1"/>
        </tpls>
      </m>
      <n v="267126.13" in="0">
        <tpls c="4">
          <tpl fld="3" item="0"/>
          <tpl fld="5" item="140"/>
          <tpl fld="2" item="2"/>
          <tpl fld="0" item="1"/>
        </tpls>
      </n>
      <n v="104200.74" in="0">
        <tpls c="4">
          <tpl fld="3" item="0"/>
          <tpl fld="5" item="186"/>
          <tpl fld="2" item="2"/>
          <tpl fld="0" item="1"/>
        </tpls>
      </n>
      <n v="9387452.2300000004" in="0">
        <tpls c="4">
          <tpl fld="3" item="0"/>
          <tpl fld="5" item="133"/>
          <tpl fld="2" item="2"/>
          <tpl fld="0" item="1"/>
        </tpls>
      </n>
      <n v="194325.52" in="0">
        <tpls c="4">
          <tpl fld="3" item="0"/>
          <tpl fld="5" item="107"/>
          <tpl fld="2" item="2"/>
          <tpl fld="0" item="1"/>
        </tpls>
      </n>
      <n v="2990022.23" in="0">
        <tpls c="4">
          <tpl fld="3" item="0"/>
          <tpl fld="5" item="218"/>
          <tpl fld="2" item="2"/>
          <tpl fld="0" item="1"/>
        </tpls>
      </n>
      <n v="392753.45" in="0">
        <tpls c="4">
          <tpl fld="3" item="0"/>
          <tpl fld="5" item="249"/>
          <tpl fld="2" item="2"/>
          <tpl fld="0" item="1"/>
        </tpls>
      </n>
      <n v="390258.56" in="0">
        <tpls c="4">
          <tpl fld="3" item="0"/>
          <tpl fld="5" item="179"/>
          <tpl fld="2" item="2"/>
          <tpl fld="0" item="1"/>
        </tpls>
      </n>
      <n v="114870.38" in="0">
        <tpls c="4">
          <tpl fld="3" item="0"/>
          <tpl fld="5" item="274"/>
          <tpl fld="2" item="2"/>
          <tpl fld="0" item="1"/>
        </tpls>
      </n>
      <n v="138697.18" in="0">
        <tpls c="4">
          <tpl fld="3" item="0"/>
          <tpl fld="5" item="265"/>
          <tpl fld="2" item="2"/>
          <tpl fld="0" item="1"/>
        </tpls>
      </n>
      <n v="1403295.23" in="0">
        <tpls c="4">
          <tpl fld="3" item="0"/>
          <tpl fld="5" item="195"/>
          <tpl fld="2" item="2"/>
          <tpl fld="0" item="1"/>
        </tpls>
      </n>
      <n v="253964.94" in="0">
        <tpls c="4">
          <tpl fld="3" item="0"/>
          <tpl fld="5" item="99"/>
          <tpl fld="2" item="2"/>
          <tpl fld="0" item="1"/>
        </tpls>
      </n>
      <n v="114786.7" in="0">
        <tpls c="4">
          <tpl fld="3" item="0"/>
          <tpl fld="5" item="94"/>
          <tpl fld="2" item="2"/>
          <tpl fld="0" item="1"/>
        </tpls>
      </n>
      <n v="80760.009999999995" in="0">
        <tpls c="4">
          <tpl fld="3" item="0"/>
          <tpl fld="5" item="241"/>
          <tpl fld="2" item="2"/>
          <tpl fld="0" item="1"/>
        </tpls>
      </n>
      <n v="583005.03" in="0">
        <tpls c="4">
          <tpl fld="3" item="0"/>
          <tpl fld="5" item="103"/>
          <tpl fld="2" item="2"/>
          <tpl fld="0" item="1"/>
        </tpls>
      </n>
      <n v="373438.59" in="0">
        <tpls c="4">
          <tpl fld="3" item="0"/>
          <tpl fld="5" item="269"/>
          <tpl fld="2" item="2"/>
          <tpl fld="0" item="1"/>
        </tpls>
      </n>
      <n v="9712296.8900000006" in="0">
        <tpls c="4">
          <tpl fld="3" item="0"/>
          <tpl fld="5" item="137"/>
          <tpl fld="2" item="2"/>
          <tpl fld="0" item="1"/>
        </tpls>
      </n>
      <n v="146041.91" in="0">
        <tpls c="4">
          <tpl fld="3" item="0"/>
          <tpl fld="5" item="230"/>
          <tpl fld="2" item="2"/>
          <tpl fld="0" item="1"/>
        </tpls>
      </n>
      <n v="205534.83" in="0">
        <tpls c="4">
          <tpl fld="3" item="0"/>
          <tpl fld="5" item="127"/>
          <tpl fld="2" item="2"/>
          <tpl fld="0" item="1"/>
        </tpls>
      </n>
      <n v="369652.43" in="0">
        <tpls c="4">
          <tpl fld="3" item="0"/>
          <tpl fld="5" item="161"/>
          <tpl fld="2" item="2"/>
          <tpl fld="0" item="1"/>
        </tpls>
      </n>
      <n v="55798.85" in="0">
        <tpls c="4">
          <tpl fld="3" item="0"/>
          <tpl fld="5" item="143"/>
          <tpl fld="2" item="2"/>
          <tpl fld="0" item="1"/>
        </tpls>
      </n>
      <n v="214633.39" in="0">
        <tpls c="4">
          <tpl fld="3" item="0"/>
          <tpl fld="5" item="109"/>
          <tpl fld="2" item="2"/>
          <tpl fld="0" item="1"/>
        </tpls>
      </n>
      <n v="71017.289999999994" in="0">
        <tpls c="4">
          <tpl fld="3" item="0"/>
          <tpl fld="5" item="153"/>
          <tpl fld="2" item="2"/>
          <tpl fld="0" item="1"/>
        </tpls>
      </n>
      <n v="3203393.51" in="0">
        <tpls c="4">
          <tpl fld="3" item="0"/>
          <tpl fld="5" item="253"/>
          <tpl fld="2" item="2"/>
          <tpl fld="0" item="1"/>
        </tpls>
      </n>
      <n v="104326.21" in="0">
        <tpls c="4">
          <tpl fld="3" item="0"/>
          <tpl fld="5" item="200"/>
          <tpl fld="2" item="2"/>
          <tpl fld="0" item="1"/>
        </tpls>
      </n>
      <n v="98108.160000000003" in="0">
        <tpls c="4">
          <tpl fld="3" item="0"/>
          <tpl fld="5" item="226"/>
          <tpl fld="2" item="2"/>
          <tpl fld="0" item="1"/>
        </tpls>
      </n>
      <n v="7388676.3700000001" in="0">
        <tpls c="4">
          <tpl fld="3" item="0"/>
          <tpl fld="5" item="112"/>
          <tpl fld="2" item="2"/>
          <tpl fld="0" item="1"/>
        </tpls>
      </n>
      <n v="2688808.16" in="0">
        <tpls c="4">
          <tpl fld="3" item="0"/>
          <tpl fld="5" item="254"/>
          <tpl fld="2" item="2"/>
          <tpl fld="0" item="1"/>
        </tpls>
      </n>
      <n v="648351.84" in="0">
        <tpls c="4">
          <tpl fld="3" item="0"/>
          <tpl fld="5" item="163"/>
          <tpl fld="2" item="2"/>
          <tpl fld="0" item="1"/>
        </tpls>
      </n>
      <n v="1205770.93" in="0">
        <tpls c="4">
          <tpl fld="3" item="0"/>
          <tpl fld="5" item="206"/>
          <tpl fld="2" item="2"/>
          <tpl fld="0" item="1"/>
        </tpls>
      </n>
      <n v="10588409.609999999" in="0">
        <tpls c="4">
          <tpl fld="3" item="0"/>
          <tpl fld="5" item="121"/>
          <tpl fld="2" item="2"/>
          <tpl fld="0" item="1"/>
        </tpls>
      </n>
      <n v="2818870.26" in="0">
        <tpls c="4">
          <tpl fld="3" item="0"/>
          <tpl fld="5" item="162"/>
          <tpl fld="2" item="2"/>
          <tpl fld="0" item="1"/>
        </tpls>
      </n>
      <n v="14682.69" in="0">
        <tpls c="4">
          <tpl fld="3" item="0"/>
          <tpl fld="5" item="171"/>
          <tpl fld="2" item="2"/>
          <tpl fld="0" item="1"/>
        </tpls>
      </n>
      <n v="1693149.77" in="0">
        <tpls c="4">
          <tpl fld="3" item="0"/>
          <tpl fld="5" item="104"/>
          <tpl fld="2" item="2"/>
          <tpl fld="0" item="1"/>
        </tpls>
      </n>
      <n v="126370.6" in="0">
        <tpls c="4">
          <tpl fld="3" item="0"/>
          <tpl fld="5" item="225"/>
          <tpl fld="2" item="2"/>
          <tpl fld="0" item="1"/>
        </tpls>
      </n>
      <n v="152894.01999999999" in="0">
        <tpls c="4">
          <tpl fld="3" item="0"/>
          <tpl fld="5" item="102"/>
          <tpl fld="2" item="2"/>
          <tpl fld="0" item="1"/>
        </tpls>
      </n>
      <n v="6091364.3600000003" in="0">
        <tpls c="4">
          <tpl fld="3" item="0"/>
          <tpl fld="5" item="217"/>
          <tpl fld="2" item="2"/>
          <tpl fld="0" item="1"/>
        </tpls>
      </n>
      <n v="8198188.0800000001" in="0">
        <tpls c="4">
          <tpl fld="3" item="0"/>
          <tpl fld="5" item="208"/>
          <tpl fld="2" item="2"/>
          <tpl fld="0" item="1"/>
        </tpls>
      </n>
      <n v="574632.93999999994" in="0">
        <tpls c="4">
          <tpl fld="3" item="0"/>
          <tpl fld="5" item="128"/>
          <tpl fld="2" item="2"/>
          <tpl fld="0" item="1"/>
        </tpls>
      </n>
      <n v="680773.51" in="0">
        <tpls c="4">
          <tpl fld="3" item="0"/>
          <tpl fld="5" item="101"/>
          <tpl fld="2" item="2"/>
          <tpl fld="0" item="1"/>
        </tpls>
      </n>
      <n v="2421611.77" in="0">
        <tpls c="4">
          <tpl fld="3" item="0"/>
          <tpl fld="5" item="129"/>
          <tpl fld="2" item="2"/>
          <tpl fld="0" item="1"/>
        </tpls>
      </n>
      <n v="3719132.61" in="0">
        <tpls c="4">
          <tpl fld="3" item="0"/>
          <tpl fld="5" item="93"/>
          <tpl fld="2" item="2"/>
          <tpl fld="0" item="1"/>
        </tpls>
      </n>
      <n v="5326149.08" in="0">
        <tpls c="4">
          <tpl fld="3" item="0"/>
          <tpl fld="5" item="181"/>
          <tpl fld="2" item="2"/>
          <tpl fld="0" item="1"/>
        </tpls>
      </n>
      <n v="2750995.32" in="0">
        <tpls c="4">
          <tpl fld="3" item="0"/>
          <tpl fld="5" item="205"/>
          <tpl fld="2" item="2"/>
          <tpl fld="0" item="1"/>
        </tpls>
      </n>
      <n v="286163.36" in="0">
        <tpls c="4">
          <tpl fld="3" item="0"/>
          <tpl fld="5" item="97"/>
          <tpl fld="2" item="2"/>
          <tpl fld="0" item="1"/>
        </tpls>
      </n>
      <n v="422448.75" in="0">
        <tpls c="4">
          <tpl fld="3" item="0"/>
          <tpl fld="5" item="138"/>
          <tpl fld="2" item="2"/>
          <tpl fld="0" item="1"/>
        </tpls>
      </n>
      <n v="2838662.34" in="0">
        <tpls c="4">
          <tpl fld="3" item="0"/>
          <tpl fld="5" item="149"/>
          <tpl fld="2" item="2"/>
          <tpl fld="0" item="1"/>
        </tpls>
      </n>
      <n v="430466.26" in="0">
        <tpls c="4">
          <tpl fld="3" item="0"/>
          <tpl fld="5" item="150"/>
          <tpl fld="2" item="2"/>
          <tpl fld="0" item="1"/>
        </tpls>
      </n>
      <n v="1091783.8500000001" in="0">
        <tpls c="4">
          <tpl fld="3" item="0"/>
          <tpl fld="5" item="237"/>
          <tpl fld="2" item="2"/>
          <tpl fld="0" item="1"/>
        </tpls>
      </n>
      <n v="1878597.1" in="0">
        <tpls c="4">
          <tpl fld="3" item="0"/>
          <tpl fld="5" item="142"/>
          <tpl fld="2" item="2"/>
          <tpl fld="0" item="1"/>
        </tpls>
      </n>
      <n v="301233.69" in="0">
        <tpls c="4">
          <tpl fld="3" item="0"/>
          <tpl fld="5" item="203"/>
          <tpl fld="2" item="2"/>
          <tpl fld="0" item="1"/>
        </tpls>
      </n>
      <n v="1283881.6499999999" in="0">
        <tpls c="4">
          <tpl fld="3" item="0"/>
          <tpl fld="5" item="148"/>
          <tpl fld="2" item="2"/>
          <tpl fld="0" item="1"/>
        </tpls>
      </n>
      <n v="4735887.5599999996" in="0">
        <tpls c="4">
          <tpl fld="3" item="0"/>
          <tpl fld="5" item="192"/>
          <tpl fld="2" item="2"/>
          <tpl fld="0" item="1"/>
        </tpls>
      </n>
      <n v="289010.5" in="0">
        <tpls c="4">
          <tpl fld="3" item="0"/>
          <tpl fld="5" item="175"/>
          <tpl fld="2" item="2"/>
          <tpl fld="0" item="1"/>
        </tpls>
      </n>
      <n v="281404.28000000003" in="0">
        <tpls c="4">
          <tpl fld="3" item="0"/>
          <tpl fld="5" item="267"/>
          <tpl fld="2" item="2"/>
          <tpl fld="0" item="1"/>
        </tpls>
      </n>
      <n v="5231898.68" in="0">
        <tpls c="4">
          <tpl fld="3" item="0"/>
          <tpl fld="5" item="260"/>
          <tpl fld="2" item="2"/>
          <tpl fld="0" item="1"/>
        </tpls>
      </n>
      <n v="102957.92" in="0">
        <tpls c="4">
          <tpl fld="3" item="0"/>
          <tpl fld="5" item="174"/>
          <tpl fld="2" item="2"/>
          <tpl fld="0" item="1"/>
        </tpls>
      </n>
      <n v="713278.56" in="0">
        <tpls c="4">
          <tpl fld="3" item="0"/>
          <tpl fld="5" item="169"/>
          <tpl fld="2" item="2"/>
          <tpl fld="0" item="1"/>
        </tpls>
      </n>
      <n v="2510054.94" in="0">
        <tpls c="4">
          <tpl fld="3" item="0"/>
          <tpl fld="5" item="184"/>
          <tpl fld="2" item="2"/>
          <tpl fld="0" item="1"/>
        </tpls>
      </n>
      <n v="1402214.54" in="0">
        <tpls c="4">
          <tpl fld="3" item="0"/>
          <tpl fld="5" item="242"/>
          <tpl fld="2" item="2"/>
          <tpl fld="0" item="1"/>
        </tpls>
      </n>
      <n v="113437.06" in="0">
        <tpls c="4">
          <tpl fld="3" item="0"/>
          <tpl fld="5" item="209"/>
          <tpl fld="2" item="2"/>
          <tpl fld="0" item="1"/>
        </tpls>
      </n>
      <n v="3497209.47" in="0">
        <tpls c="4">
          <tpl fld="3" item="0"/>
          <tpl fld="5" item="157"/>
          <tpl fld="2" item="2"/>
          <tpl fld="0" item="1"/>
        </tpls>
      </n>
      <n v="497042.91" in="0">
        <tpls c="4">
          <tpl fld="3" item="0"/>
          <tpl fld="5" item="201"/>
          <tpl fld="2" item="2"/>
          <tpl fld="0" item="1"/>
        </tpls>
      </n>
      <n v="538160.25" in="0">
        <tpls c="4">
          <tpl fld="3" item="0"/>
          <tpl fld="5" item="183"/>
          <tpl fld="2" item="2"/>
          <tpl fld="0" item="1"/>
        </tpls>
      </n>
      <n v="711940.05" in="0">
        <tpls c="4">
          <tpl fld="3" item="0"/>
          <tpl fld="5" item="122"/>
          <tpl fld="2" item="2"/>
          <tpl fld="0" item="1"/>
        </tpls>
      </n>
      <n v="249719.44" in="0">
        <tpls c="4">
          <tpl fld="3" item="0"/>
          <tpl fld="5" item="215"/>
          <tpl fld="2" item="2"/>
          <tpl fld="0" item="1"/>
        </tpls>
      </n>
      <n v="1954593.46" in="0">
        <tpls c="4">
          <tpl fld="3" item="0"/>
          <tpl fld="5" item="146"/>
          <tpl fld="2" item="2"/>
          <tpl fld="0" item="1"/>
        </tpls>
      </n>
      <n v="315419.43" in="0">
        <tpls c="4">
          <tpl fld="3" item="0"/>
          <tpl fld="5" item="199"/>
          <tpl fld="2" item="2"/>
          <tpl fld="0" item="1"/>
        </tpls>
      </n>
      <n v="1782540.87" in="0">
        <tpls c="4">
          <tpl fld="3" item="0"/>
          <tpl fld="5" item="243"/>
          <tpl fld="2" item="2"/>
          <tpl fld="0" item="1"/>
        </tpls>
      </n>
      <n v="597633.1" in="0">
        <tpls c="4">
          <tpl fld="3" item="0"/>
          <tpl fld="5" item="240"/>
          <tpl fld="2" item="2"/>
          <tpl fld="0" item="1"/>
        </tpls>
      </n>
      <m>
        <tpls c="4">
          <tpl fld="3" item="0"/>
          <tpl fld="5" item="126"/>
          <tpl fld="2" item="2"/>
          <tpl fld="0" item="1"/>
        </tpls>
      </m>
      <n v="225005.72" in="0">
        <tpls c="4">
          <tpl fld="3" item="0"/>
          <tpl fld="5" item="244"/>
          <tpl fld="2" item="2"/>
          <tpl fld="0" item="1"/>
        </tpls>
      </n>
      <n v="182413.41" in="0">
        <tpls c="4">
          <tpl fld="3" item="0"/>
          <tpl fld="5" item="168"/>
          <tpl fld="2" item="2"/>
          <tpl fld="0" item="1"/>
        </tpls>
      </n>
      <n v="2299750.06" in="0">
        <tpls c="4">
          <tpl fld="3" item="0"/>
          <tpl fld="5" item="96"/>
          <tpl fld="2" item="2"/>
          <tpl fld="0" item="1"/>
        </tpls>
      </n>
      <n v="163756.95000000001" in="0">
        <tpls c="4">
          <tpl fld="3" item="0"/>
          <tpl fld="5" item="160"/>
          <tpl fld="2" item="2"/>
          <tpl fld="0" item="1"/>
        </tpls>
      </n>
      <n v="415388.28" in="0">
        <tpls c="4">
          <tpl fld="3" item="0"/>
          <tpl fld="5" item="139"/>
          <tpl fld="2" item="2"/>
          <tpl fld="0" item="1"/>
        </tpls>
      </n>
      <n v="3628755.42" in="0">
        <tpls c="4">
          <tpl fld="3" item="0"/>
          <tpl fld="5" item="118"/>
          <tpl fld="2" item="2"/>
          <tpl fld="0" item="1"/>
        </tpls>
      </n>
      <n v="385610.97" in="0">
        <tpls c="4">
          <tpl fld="3" item="0"/>
          <tpl fld="5" item="271"/>
          <tpl fld="2" item="2"/>
          <tpl fld="0" item="1"/>
        </tpls>
      </n>
      <n v="220103.86" in="0">
        <tpls c="4">
          <tpl fld="3" item="0"/>
          <tpl fld="5" item="223"/>
          <tpl fld="2" item="2"/>
          <tpl fld="0" item="1"/>
        </tpls>
      </n>
      <n v="968770.97" in="0">
        <tpls c="4">
          <tpl fld="3" item="0"/>
          <tpl fld="5" item="154"/>
          <tpl fld="2" item="2"/>
          <tpl fld="0" item="1"/>
        </tpls>
      </n>
      <n v="22639.51" in="0">
        <tpls c="4">
          <tpl fld="3" item="0"/>
          <tpl fld="5" item="131"/>
          <tpl fld="2" item="2"/>
          <tpl fld="0" item="1"/>
        </tpls>
      </n>
      <n v="1160552.8" in="0">
        <tpls c="4">
          <tpl fld="3" item="0"/>
          <tpl fld="5" item="246"/>
          <tpl fld="2" item="2"/>
          <tpl fld="0" item="1"/>
        </tpls>
      </n>
      <n v="343625.88" in="0">
        <tpls c="4">
          <tpl fld="3" item="0"/>
          <tpl fld="5" item="159"/>
          <tpl fld="2" item="2"/>
          <tpl fld="0" item="1"/>
        </tpls>
      </n>
      <n v="584957.61" in="0">
        <tpls c="4">
          <tpl fld="3" item="0"/>
          <tpl fld="5" item="245"/>
          <tpl fld="2" item="2"/>
          <tpl fld="0" item="1"/>
        </tpls>
      </n>
      <n v="20597276.59" in="0">
        <tpls c="4">
          <tpl fld="3" item="0"/>
          <tpl fld="5" item="258"/>
          <tpl fld="2" item="2"/>
          <tpl fld="0" item="1"/>
        </tpls>
      </n>
      <n v="3114155.16" in="0">
        <tpls c="4">
          <tpl fld="3" item="0"/>
          <tpl fld="5" item="204"/>
          <tpl fld="2" item="2"/>
          <tpl fld="0" item="1"/>
        </tpls>
      </n>
      <n v="114376.19" in="0">
        <tpls c="4">
          <tpl fld="3" item="0"/>
          <tpl fld="5" item="110"/>
          <tpl fld="2" item="2"/>
          <tpl fld="0" item="1"/>
        </tpls>
      </n>
      <n v="551347.54" in="0">
        <tpls c="4">
          <tpl fld="3" item="0"/>
          <tpl fld="5" item="198"/>
          <tpl fld="2" item="2"/>
          <tpl fld="0" item="1"/>
        </tpls>
      </n>
      <n v="262138.97" in="0">
        <tpls c="4">
          <tpl fld="3" item="0"/>
          <tpl fld="5" item="164"/>
          <tpl fld="2" item="2"/>
          <tpl fld="0" item="1"/>
        </tpls>
      </n>
      <n v="705059.18" in="0">
        <tpls c="4">
          <tpl fld="3" item="0"/>
          <tpl fld="5" item="155"/>
          <tpl fld="2" item="2"/>
          <tpl fld="0" item="1"/>
        </tpls>
      </n>
      <n v="127583.75" in="0">
        <tpls c="4">
          <tpl fld="3" item="0"/>
          <tpl fld="5" item="130"/>
          <tpl fld="2" item="2"/>
          <tpl fld="0" item="1"/>
        </tpls>
      </n>
      <n v="601934.06999999995" in="0">
        <tpls c="4">
          <tpl fld="3" item="0"/>
          <tpl fld="5" item="213"/>
          <tpl fld="2" item="2"/>
          <tpl fld="0" item="1"/>
        </tpls>
      </n>
      <n v="514242.75" in="0">
        <tpls c="4">
          <tpl fld="3" item="0"/>
          <tpl fld="5" item="156"/>
          <tpl fld="2" item="2"/>
          <tpl fld="0" item="1"/>
        </tpls>
      </n>
      <n v="126409.25" in="0">
        <tpls c="4">
          <tpl fld="3" item="0"/>
          <tpl fld="5" item="105"/>
          <tpl fld="2" item="2"/>
          <tpl fld="0" item="1"/>
        </tpls>
      </n>
      <n v="2313548.0699999998" in="0">
        <tpls c="4">
          <tpl fld="3" item="0"/>
          <tpl fld="5" item="251"/>
          <tpl fld="2" item="2"/>
          <tpl fld="0" item="1"/>
        </tpls>
      </n>
      <n v="520078.2" in="0">
        <tpls c="4">
          <tpl fld="3" item="0"/>
          <tpl fld="5" item="233"/>
          <tpl fld="2" item="2"/>
          <tpl fld="0" item="1"/>
        </tpls>
      </n>
      <n v="948.06" in="0">
        <tpls c="4">
          <tpl fld="3" item="0"/>
          <tpl fld="5" item="123"/>
          <tpl fld="2" item="2"/>
          <tpl fld="0" item="1"/>
        </tpls>
      </n>
      <n v="163539.01" in="0">
        <tpls c="4">
          <tpl fld="3" item="0"/>
          <tpl fld="5" item="141"/>
          <tpl fld="2" item="2"/>
          <tpl fld="0" item="1"/>
        </tpls>
      </n>
      <m>
        <tpls c="4">
          <tpl fld="3" item="0"/>
          <tpl fld="5" item="113"/>
          <tpl fld="2" item="2"/>
          <tpl fld="0" item="1"/>
        </tpls>
      </m>
      <n v="2649419.4" in="0">
        <tpls c="4">
          <tpl fld="3" item="0"/>
          <tpl fld="5" item="117"/>
          <tpl fld="2" item="2"/>
          <tpl fld="0" item="1"/>
        </tpls>
      </n>
      <n v="1291853.49" in="0">
        <tpls c="4">
          <tpl fld="3" item="0"/>
          <tpl fld="5" item="106"/>
          <tpl fld="2" item="2"/>
          <tpl fld="0" item="1"/>
        </tpls>
      </n>
      <n v="772670.14" in="0">
        <tpls c="4">
          <tpl fld="3" item="0"/>
          <tpl fld="5" item="145"/>
          <tpl fld="2" item="2"/>
          <tpl fld="0" item="1"/>
        </tpls>
      </n>
      <n v="1137026.52" in="0">
        <tpls c="4">
          <tpl fld="3" item="0"/>
          <tpl fld="5" item="119"/>
          <tpl fld="2" item="2"/>
          <tpl fld="0" item="1"/>
        </tpls>
      </n>
      <n v="173879.39" in="0">
        <tpls c="4">
          <tpl fld="3" item="0"/>
          <tpl fld="5" item="263"/>
          <tpl fld="2" item="2"/>
          <tpl fld="0" item="1"/>
        </tpls>
      </n>
      <n v="140684.01" in="0">
        <tpls c="4">
          <tpl fld="3" item="0"/>
          <tpl fld="5" item="236"/>
          <tpl fld="2" item="2"/>
          <tpl fld="0" item="1"/>
        </tpls>
      </n>
      <n v="555956.36" in="0">
        <tpls c="4">
          <tpl fld="3" item="0"/>
          <tpl fld="5" item="95"/>
          <tpl fld="2" item="2"/>
          <tpl fld="0" item="1"/>
        </tpls>
      </n>
      <n v="247420.92" in="0">
        <tpls c="4">
          <tpl fld="3" item="0"/>
          <tpl fld="5" item="100"/>
          <tpl fld="2" item="2"/>
          <tpl fld="0" item="1"/>
        </tpls>
      </n>
      <n v="1880682.9" in="0">
        <tpls c="4">
          <tpl fld="3" item="0"/>
          <tpl fld="5" item="210"/>
          <tpl fld="2" item="2"/>
          <tpl fld="0" item="1"/>
        </tpls>
      </n>
      <n v="6699407.8300000001" in="0">
        <tpls c="4">
          <tpl fld="3" item="0"/>
          <tpl fld="5" item="120"/>
          <tpl fld="2" item="2"/>
          <tpl fld="0" item="1"/>
        </tpls>
      </n>
      <n v="390576.99" in="0">
        <tpls c="4">
          <tpl fld="3" item="0"/>
          <tpl fld="5" item="116"/>
          <tpl fld="2" item="2"/>
          <tpl fld="0" item="1"/>
        </tpls>
      </n>
      <n v="177638.51" in="0">
        <tpls c="4">
          <tpl fld="3" item="0"/>
          <tpl fld="5" item="261"/>
          <tpl fld="2" item="2"/>
          <tpl fld="0" item="1"/>
        </tpls>
      </n>
      <n v="2023118.44" in="0">
        <tpls c="4">
          <tpl fld="3" item="0"/>
          <tpl fld="5" item="227"/>
          <tpl fld="2" item="2"/>
          <tpl fld="0" item="1"/>
        </tpls>
      </n>
      <n v="8630461.6899999995" in="0">
        <tpls c="4">
          <tpl fld="3" item="0"/>
          <tpl fld="5" item="219"/>
          <tpl fld="2" item="2"/>
          <tpl fld="0" item="1"/>
        </tpls>
      </n>
      <n v="496897.85" in="0">
        <tpls c="4">
          <tpl fld="3" item="0"/>
          <tpl fld="5" item="188"/>
          <tpl fld="2" item="2"/>
          <tpl fld="0" item="1"/>
        </tpls>
      </n>
      <n v="173347.27" in="0">
        <tpls c="4">
          <tpl fld="3" item="0"/>
          <tpl fld="5" item="252"/>
          <tpl fld="2" item="2"/>
          <tpl fld="0" item="1"/>
        </tpls>
      </n>
      <n v="1566352.88" in="0">
        <tpls c="4">
          <tpl fld="3" item="0"/>
          <tpl fld="5" item="202"/>
          <tpl fld="2" item="2"/>
          <tpl fld="0" item="1"/>
        </tpls>
      </n>
      <n v="1070656.47" in="0">
        <tpls c="4">
          <tpl fld="3" item="0"/>
          <tpl fld="5" item="268"/>
          <tpl fld="2" item="2"/>
          <tpl fld="0" item="1"/>
        </tpls>
      </n>
      <n v="1380697.45" in="0">
        <tpls c="4">
          <tpl fld="3" item="0"/>
          <tpl fld="5" item="255"/>
          <tpl fld="2" item="2"/>
          <tpl fld="0" item="1"/>
        </tpls>
      </n>
      <n v="439800.94" in="0">
        <tpls c="4">
          <tpl fld="3" item="0"/>
          <tpl fld="5" item="221"/>
          <tpl fld="2" item="2"/>
          <tpl fld="0" item="1"/>
        </tpls>
      </n>
      <n v="4348897.96" in="0">
        <tpls c="4">
          <tpl fld="3" item="0"/>
          <tpl fld="5" item="197"/>
          <tpl fld="2" item="2"/>
          <tpl fld="0" item="1"/>
        </tpls>
      </n>
      <n v="604114.28" in="0">
        <tpls c="4">
          <tpl fld="3" item="0"/>
          <tpl fld="5" item="151"/>
          <tpl fld="2" item="2"/>
          <tpl fld="0" item="1"/>
        </tpls>
      </n>
      <n v="1532771.69" in="0">
        <tpls c="4">
          <tpl fld="3" item="0"/>
          <tpl fld="5" item="247"/>
          <tpl fld="2" item="2"/>
          <tpl fld="0" item="1"/>
        </tpls>
      </n>
      <n v="4848103.92" in="0">
        <tpls c="4">
          <tpl fld="3" item="0"/>
          <tpl fld="5" item="264"/>
          <tpl fld="2" item="2"/>
          <tpl fld="0" item="1"/>
        </tpls>
      </n>
      <n v="286662.05" in="0">
        <tpls c="4">
          <tpl fld="3" item="0"/>
          <tpl fld="5" item="132"/>
          <tpl fld="2" item="2"/>
          <tpl fld="0" item="1"/>
        </tpls>
      </n>
      <n v="460563.15" in="0">
        <tpls c="4">
          <tpl fld="3" item="0"/>
          <tpl fld="5" item="135"/>
          <tpl fld="2" item="2"/>
          <tpl fld="0" item="1"/>
        </tpls>
      </n>
      <n v="8845150.3800000008" in="0">
        <tpls c="4">
          <tpl fld="3" item="0"/>
          <tpl fld="5" item="189"/>
          <tpl fld="2" item="2"/>
          <tpl fld="0" item="1"/>
        </tpls>
      </n>
      <n v="280623.05" in="0">
        <tpls c="4">
          <tpl fld="3" item="0"/>
          <tpl fld="5" item="108"/>
          <tpl fld="2" item="2"/>
          <tpl fld="0" item="1"/>
        </tpls>
      </n>
      <n v="686284.55" in="0">
        <tpls c="4">
          <tpl fld="3" item="0"/>
          <tpl fld="5" item="216"/>
          <tpl fld="2" item="2"/>
          <tpl fld="0" item="1"/>
        </tpls>
      </n>
      <n v="686746.94" in="0">
        <tpls c="4">
          <tpl fld="3" item="0"/>
          <tpl fld="5" item="238"/>
          <tpl fld="2" item="2"/>
          <tpl fld="0" item="1"/>
        </tpls>
      </n>
      <n v="87836.76" in="0">
        <tpls c="4">
          <tpl fld="3" item="0"/>
          <tpl fld="5" item="114"/>
          <tpl fld="2" item="2"/>
          <tpl fld="0" item="1"/>
        </tpls>
      </n>
      <n v="83747.53" in="0">
        <tpls c="4">
          <tpl fld="3" item="0"/>
          <tpl fld="5" item="172"/>
          <tpl fld="2" item="2"/>
          <tpl fld="0" item="1"/>
        </tpls>
      </n>
      <n v="409863.4" in="0">
        <tpls c="4">
          <tpl fld="3" item="0"/>
          <tpl fld="5" item="220"/>
          <tpl fld="2" item="2"/>
          <tpl fld="0" item="1"/>
        </tpls>
      </n>
      <n v="4567743.67" in="0">
        <tpls c="4">
          <tpl fld="3" item="0"/>
          <tpl fld="5" item="166"/>
          <tpl fld="2" item="2"/>
          <tpl fld="0" item="1"/>
        </tpls>
      </n>
      <n v="989931.67" in="0">
        <tpls c="4">
          <tpl fld="3" item="0"/>
          <tpl fld="5" item="111"/>
          <tpl fld="2" item="2"/>
          <tpl fld="0" item="1"/>
        </tpls>
      </n>
      <n v="412693.3" in="0">
        <tpls c="4">
          <tpl fld="3" item="0"/>
          <tpl fld="5" item="248"/>
          <tpl fld="2" item="2"/>
          <tpl fld="0" item="1"/>
        </tpls>
      </n>
      <n v="382390.1" in="0">
        <tpls c="4">
          <tpl fld="3" item="0"/>
          <tpl fld="5" item="152"/>
          <tpl fld="2" item="2"/>
          <tpl fld="0" item="1"/>
        </tpls>
      </n>
      <n v="164266.25" in="0">
        <tpls c="4">
          <tpl fld="3" item="0"/>
          <tpl fld="5" item="134"/>
          <tpl fld="2" item="2"/>
          <tpl fld="0" item="1"/>
        </tpls>
      </n>
      <n v="1435616.74" in="0">
        <tpls c="4">
          <tpl fld="3" item="0"/>
          <tpl fld="5" item="239"/>
          <tpl fld="2" item="2"/>
          <tpl fld="0" item="1"/>
        </tpls>
      </n>
      <n v="11314306.289999999" in="0">
        <tpls c="4">
          <tpl fld="3" item="0"/>
          <tpl fld="5" item="177"/>
          <tpl fld="2" item="2"/>
          <tpl fld="0" item="1"/>
        </tpls>
      </n>
      <n v="367507.44" in="0">
        <tpls c="4">
          <tpl fld="3" item="0"/>
          <tpl fld="5" item="115"/>
          <tpl fld="2" item="2"/>
          <tpl fld="0" item="1"/>
        </tpls>
      </n>
      <n v="1191673.75" in="0">
        <tpls c="4">
          <tpl fld="3" item="0"/>
          <tpl fld="5" item="147"/>
          <tpl fld="2" item="2"/>
          <tpl fld="0" item="1"/>
        </tpls>
      </n>
      <n v="21161.89" in="0">
        <tpls c="4">
          <tpl fld="3" item="0"/>
          <tpl fld="5" item="193"/>
          <tpl fld="2" item="2"/>
          <tpl fld="0" item="1"/>
        </tpls>
      </n>
      <n v="197084.14" in="0">
        <tpls c="4">
          <tpl fld="3" item="0"/>
          <tpl fld="5" item="273"/>
          <tpl fld="2" item="2"/>
          <tpl fld="0" item="1"/>
        </tpls>
      </n>
      <n v="657125.44999999995" in="0">
        <tpls c="4">
          <tpl fld="3" item="0"/>
          <tpl fld="5" item="262"/>
          <tpl fld="2" item="2"/>
          <tpl fld="0" item="1"/>
        </tpls>
      </n>
      <n v="93544.16" in="0">
        <tpls c="4">
          <tpl fld="3" item="0"/>
          <tpl fld="5" item="222"/>
          <tpl fld="2" item="2"/>
          <tpl fld="0" item="1"/>
        </tpls>
      </n>
      <n v="481295.72" in="0">
        <tpls c="4">
          <tpl fld="3" item="0"/>
          <tpl fld="5" item="229"/>
          <tpl fld="2" item="2"/>
          <tpl fld="0" item="1"/>
        </tpls>
      </n>
      <n v="14446482.99" in="0">
        <tpls c="4">
          <tpl fld="3" item="0"/>
          <tpl fld="5" item="125"/>
          <tpl fld="2" item="2"/>
          <tpl fld="0" item="1"/>
        </tpls>
      </n>
      <n v="2663486.58" in="0">
        <tpls c="4">
          <tpl fld="3" item="0"/>
          <tpl fld="5" item="310"/>
          <tpl fld="2" item="2"/>
          <tpl fld="0" item="1"/>
        </tpls>
      </n>
      <n v="1066987.6200000001" in="0">
        <tpls c="4">
          <tpl fld="3" item="0"/>
          <tpl fld="5" item="319"/>
          <tpl fld="2" item="2"/>
          <tpl fld="0" item="1"/>
        </tpls>
      </n>
      <m>
        <tpls c="4">
          <tpl fld="3" item="0"/>
          <tpl fld="5" item="309"/>
          <tpl fld="2" item="2"/>
          <tpl fld="0" item="1"/>
        </tpls>
      </m>
      <n v="1035813.06" in="0">
        <tpls c="4">
          <tpl fld="3" item="0"/>
          <tpl fld="5" item="304"/>
          <tpl fld="2" item="2"/>
          <tpl fld="0" item="1"/>
        </tpls>
      </n>
      <n v="462427.83" in="0">
        <tpls c="4">
          <tpl fld="3" item="0"/>
          <tpl fld="5" item="279"/>
          <tpl fld="2" item="2"/>
          <tpl fld="0" item="1"/>
        </tpls>
      </n>
      <n v="690439.02" in="0">
        <tpls c="4">
          <tpl fld="3" item="0"/>
          <tpl fld="5" item="300"/>
          <tpl fld="2" item="2"/>
          <tpl fld="0" item="1"/>
        </tpls>
      </n>
      <n v="1446312.71" in="0">
        <tpls c="4">
          <tpl fld="3" item="0"/>
          <tpl fld="5" item="289"/>
          <tpl fld="2" item="2"/>
          <tpl fld="0" item="1"/>
        </tpls>
      </n>
      <n v="90306.54" in="0">
        <tpls c="4">
          <tpl fld="3" item="0"/>
          <tpl fld="5" item="313"/>
          <tpl fld="2" item="2"/>
          <tpl fld="0" item="1"/>
        </tpls>
      </n>
      <n v="550674.06999999995" in="0">
        <tpls c="4">
          <tpl fld="3" item="0"/>
          <tpl fld="5" item="281"/>
          <tpl fld="2" item="2"/>
          <tpl fld="0" item="1"/>
        </tpls>
      </n>
      <n v="312467.40999999997" in="0">
        <tpls c="4">
          <tpl fld="3" item="0"/>
          <tpl fld="5" item="278"/>
          <tpl fld="2" item="2"/>
          <tpl fld="0" item="1"/>
        </tpls>
      </n>
      <n v="295770.84999999998" in="0">
        <tpls c="4">
          <tpl fld="3" item="0"/>
          <tpl fld="5" item="307"/>
          <tpl fld="2" item="2"/>
          <tpl fld="0" item="1"/>
        </tpls>
      </n>
      <n v="120037.69" in="0">
        <tpls c="4">
          <tpl fld="3" item="0"/>
          <tpl fld="5" item="288"/>
          <tpl fld="2" item="2"/>
          <tpl fld="0" item="1"/>
        </tpls>
      </n>
      <n v="335916.67" in="0">
        <tpls c="4">
          <tpl fld="3" item="0"/>
          <tpl fld="5" item="302"/>
          <tpl fld="2" item="2"/>
          <tpl fld="0" item="1"/>
        </tpls>
      </n>
      <n v="1386560.21" in="0">
        <tpls c="4">
          <tpl fld="3" item="0"/>
          <tpl fld="5" item="317"/>
          <tpl fld="2" item="2"/>
          <tpl fld="0" item="1"/>
        </tpls>
      </n>
      <n v="734734.49" in="0">
        <tpls c="4">
          <tpl fld="3" item="0"/>
          <tpl fld="5" item="308"/>
          <tpl fld="2" item="2"/>
          <tpl fld="0" item="1"/>
        </tpls>
      </n>
      <n v="1785506.4" in="0">
        <tpls c="4">
          <tpl fld="3" item="0"/>
          <tpl fld="5" item="283"/>
          <tpl fld="2" item="2"/>
          <tpl fld="0" item="1"/>
        </tpls>
      </n>
      <n v="501579.6" in="0">
        <tpls c="4">
          <tpl fld="3" item="0"/>
          <tpl fld="5" item="297"/>
          <tpl fld="2" item="2"/>
          <tpl fld="0" item="1"/>
        </tpls>
      </n>
      <n v="179095.83" in="0">
        <tpls c="4">
          <tpl fld="3" item="0"/>
          <tpl fld="5" item="287"/>
          <tpl fld="2" item="2"/>
          <tpl fld="0" item="1"/>
        </tpls>
      </n>
      <n v="360515.06" in="0">
        <tpls c="4">
          <tpl fld="3" item="0"/>
          <tpl fld="5" item="290"/>
          <tpl fld="2" item="2"/>
          <tpl fld="0" item="1"/>
        </tpls>
      </n>
      <n v="3289856.15" in="0">
        <tpls c="4">
          <tpl fld="3" item="0"/>
          <tpl fld="5" item="286"/>
          <tpl fld="2" item="2"/>
          <tpl fld="0" item="1"/>
        </tpls>
      </n>
      <n v="3629261.4" in="0">
        <tpls c="4">
          <tpl fld="3" item="0"/>
          <tpl fld="5" item="292"/>
          <tpl fld="2" item="2"/>
          <tpl fld="0" item="1"/>
        </tpls>
      </n>
      <n v="643262.28" in="0">
        <tpls c="4">
          <tpl fld="3" item="0"/>
          <tpl fld="5" item="314"/>
          <tpl fld="2" item="2"/>
          <tpl fld="0" item="1"/>
        </tpls>
      </n>
      <n v="114843.68" in="0">
        <tpls c="4">
          <tpl fld="3" item="0"/>
          <tpl fld="5" item="303"/>
          <tpl fld="2" item="2"/>
          <tpl fld="0" item="1"/>
        </tpls>
      </n>
      <n v="199127.55" in="0">
        <tpls c="4">
          <tpl fld="3" item="0"/>
          <tpl fld="5" item="293"/>
          <tpl fld="2" item="2"/>
          <tpl fld="0" item="1"/>
        </tpls>
      </n>
      <n v="272333.33" in="0">
        <tpls c="4">
          <tpl fld="3" item="0"/>
          <tpl fld="5" item="311"/>
          <tpl fld="2" item="2"/>
          <tpl fld="0" item="1"/>
        </tpls>
      </n>
      <n v="79019.960000000006" in="0">
        <tpls c="4">
          <tpl fld="3" item="0"/>
          <tpl fld="5" item="305"/>
          <tpl fld="2" item="2"/>
          <tpl fld="0" item="1"/>
        </tpls>
      </n>
      <n v="276096.44" in="0">
        <tpls c="4">
          <tpl fld="3" item="0"/>
          <tpl fld="5" item="312"/>
          <tpl fld="2" item="2"/>
          <tpl fld="0" item="1"/>
        </tpls>
      </n>
      <n v="244265.86" in="0">
        <tpls c="4">
          <tpl fld="3" item="0"/>
          <tpl fld="5" item="298"/>
          <tpl fld="2" item="2"/>
          <tpl fld="0" item="1"/>
        </tpls>
      </n>
      <n v="4336942.87" in="0">
        <tpls c="4">
          <tpl fld="3" item="0"/>
          <tpl fld="5" item="316"/>
          <tpl fld="2" item="2"/>
          <tpl fld="0" item="1"/>
        </tpls>
      </n>
      <n v="13438756.35" in="0">
        <tpls c="4">
          <tpl fld="3" item="0"/>
          <tpl fld="5" item="280"/>
          <tpl fld="2" item="2"/>
          <tpl fld="0" item="1"/>
        </tpls>
      </n>
      <n v="4109433.65" in="0">
        <tpls c="4">
          <tpl fld="3" item="0"/>
          <tpl fld="5" item="284"/>
          <tpl fld="2" item="2"/>
          <tpl fld="0" item="1"/>
        </tpls>
      </n>
      <n v="10166395.91" in="0">
        <tpls c="4">
          <tpl fld="3" item="0"/>
          <tpl fld="5" item="276"/>
          <tpl fld="2" item="2"/>
          <tpl fld="0" item="1"/>
        </tpls>
      </n>
      <n v="1324442.8400000001" in="0">
        <tpls c="4">
          <tpl fld="3" item="0"/>
          <tpl fld="5" item="295"/>
          <tpl fld="2" item="2"/>
          <tpl fld="0" item="1"/>
        </tpls>
      </n>
      <n v="9533603.7300000004" in="0">
        <tpls c="4">
          <tpl fld="3" item="0"/>
          <tpl fld="5" item="296"/>
          <tpl fld="2" item="2"/>
          <tpl fld="0" item="1"/>
        </tpls>
      </n>
      <n v="2012818.69" in="0">
        <tpls c="4">
          <tpl fld="3" item="0"/>
          <tpl fld="5" item="306"/>
          <tpl fld="2" item="2"/>
          <tpl fld="0" item="1"/>
        </tpls>
      </n>
      <n v="195892.19" in="0">
        <tpls c="4">
          <tpl fld="3" item="0"/>
          <tpl fld="5" item="277"/>
          <tpl fld="2" item="2"/>
          <tpl fld="0" item="1"/>
        </tpls>
      </n>
      <n v="64449.39" in="0">
        <tpls c="4">
          <tpl fld="3" item="0"/>
          <tpl fld="5" item="285"/>
          <tpl fld="2" item="2"/>
          <tpl fld="0" item="1"/>
        </tpls>
      </n>
      <n v="157039.07" in="0">
        <tpls c="4">
          <tpl fld="3" item="0"/>
          <tpl fld="5" item="291"/>
          <tpl fld="2" item="2"/>
          <tpl fld="0" item="1"/>
        </tpls>
      </n>
      <n v="2919214.44" in="0">
        <tpls c="4">
          <tpl fld="3" item="0"/>
          <tpl fld="5" item="301"/>
          <tpl fld="2" item="2"/>
          <tpl fld="0" item="1"/>
        </tpls>
      </n>
      <n v="45669.07" in="0">
        <tpls c="4">
          <tpl fld="3" item="0"/>
          <tpl fld="5" item="299"/>
          <tpl fld="2" item="2"/>
          <tpl fld="0" item="1"/>
        </tpls>
      </n>
      <n v="55616.639999999999" in="0">
        <tpls c="4">
          <tpl fld="3" item="0"/>
          <tpl fld="5" item="318"/>
          <tpl fld="2" item="2"/>
          <tpl fld="0" item="1"/>
        </tpls>
      </n>
      <n v="148254.70000000001" in="0">
        <tpls c="4">
          <tpl fld="3" item="0"/>
          <tpl fld="5" item="315"/>
          <tpl fld="2" item="2"/>
          <tpl fld="0" item="1"/>
        </tpls>
      </n>
      <n v="54756.51" in="0">
        <tpls c="4">
          <tpl fld="3" item="0"/>
          <tpl fld="5" item="294"/>
          <tpl fld="2" item="2"/>
          <tpl fld="0" item="1"/>
        </tpls>
      </n>
      <n v="99204.44" in="0">
        <tpls c="4">
          <tpl fld="3" item="0"/>
          <tpl fld="5" item="282"/>
          <tpl fld="2" item="2"/>
          <tpl fld="0" item="1"/>
        </tpls>
      </n>
      <n v="581.52" in="0">
        <tpls c="3">
          <tpl fld="1" item="2"/>
          <tpl fld="4" item="60"/>
          <tpl fld="0" item="0"/>
        </tpls>
      </n>
      <n v="610.52" in="0">
        <tpls c="3">
          <tpl fld="1" item="1"/>
          <tpl fld="4" item="60"/>
          <tpl fld="0" item="0"/>
        </tpls>
      </n>
      <n v="130058.82" in="0">
        <tpls c="4">
          <tpl fld="3" item="1"/>
          <tpl fld="5" item="307"/>
          <tpl fld="2" item="2"/>
          <tpl fld="0" item="1"/>
        </tpls>
      </n>
      <n v="192863.4" in="0">
        <tpls c="4">
          <tpl fld="3" item="2"/>
          <tpl fld="5" item="307"/>
          <tpl fld="2" item="0"/>
          <tpl fld="0" item="1"/>
        </tpls>
      </n>
      <n v="172938.99" in="0">
        <tpls c="4">
          <tpl fld="3" item="1"/>
          <tpl fld="5" item="307"/>
          <tpl fld="2" item="0"/>
          <tpl fld="0" item="1"/>
        </tpls>
      </n>
      <n v="201965.57" in="0">
        <tpls c="4">
          <tpl fld="3" item="1"/>
          <tpl fld="5" item="307"/>
          <tpl fld="2" item="4"/>
          <tpl fld="0" item="1"/>
        </tpls>
      </n>
      <n v="180593.9" in="0">
        <tpls c="4">
          <tpl fld="3" item="2"/>
          <tpl fld="5" item="307"/>
          <tpl fld="2" item="1"/>
          <tpl fld="0" item="1"/>
        </tpls>
      </n>
      <n v="356355.96" in="0">
        <tpls c="4">
          <tpl fld="3" item="1"/>
          <tpl fld="5" item="307"/>
          <tpl fld="2" item="5"/>
          <tpl fld="0" item="1"/>
        </tpls>
      </n>
      <n v="2489284.25" in="0">
        <tpls c="4">
          <tpl fld="3" item="2"/>
          <tpl fld="5" item="307"/>
          <tpl fld="2" item="6"/>
          <tpl fld="0" item="1"/>
        </tpls>
      </n>
      <n v="198111.77" in="0">
        <tpls c="4">
          <tpl fld="3" item="2"/>
          <tpl fld="5" item="307"/>
          <tpl fld="2" item="4"/>
          <tpl fld="0" item="1"/>
        </tpls>
      </n>
      <n v="2786380.07" in="0">
        <tpls c="4">
          <tpl fld="3" item="1"/>
          <tpl fld="5" item="307"/>
          <tpl fld="2" item="6"/>
          <tpl fld="0" item="1"/>
        </tpls>
      </n>
      <n v="222546.86" in="0">
        <tpls c="4">
          <tpl fld="3" item="2"/>
          <tpl fld="5" item="307"/>
          <tpl fld="2" item="3"/>
          <tpl fld="0" item="1"/>
        </tpls>
      </n>
      <n v="244793.44" in="0">
        <tpls c="4">
          <tpl fld="3" item="1"/>
          <tpl fld="5" item="307"/>
          <tpl fld="2" item="1"/>
          <tpl fld="0" item="1"/>
        </tpls>
      </n>
      <n v="339302.35" in="0">
        <tpls c="4">
          <tpl fld="3" item="2"/>
          <tpl fld="5" item="307"/>
          <tpl fld="2" item="5"/>
          <tpl fld="0" item="1"/>
        </tpls>
      </n>
      <n v="261065.97" in="0">
        <tpls c="4">
          <tpl fld="3" item="1"/>
          <tpl fld="5" item="307"/>
          <tpl fld="2" item="3"/>
          <tpl fld="0" item="1"/>
        </tpls>
      </n>
      <n v="103931.56" in="0">
        <tpls c="4">
          <tpl fld="3" item="2"/>
          <tpl fld="5" item="307"/>
          <tpl fld="2" item="2"/>
          <tpl fld="0" item="1"/>
        </tpls>
      </n>
      <n v="577.07000000000005" in="0">
        <tpls c="3">
          <tpl fld="1" item="3"/>
          <tpl fld="4" item="60"/>
          <tpl fld="0" item="0"/>
        </tpls>
      </n>
      <n v="564.72" in="0">
        <tpls c="3">
          <tpl fld="1" item="4"/>
          <tpl fld="4" item="60"/>
          <tpl fld="0" item="0"/>
        </tpls>
      </n>
      <n v="227747.15" in="0">
        <tpls c="4">
          <tpl fld="3" item="3"/>
          <tpl fld="5" item="307"/>
          <tpl fld="2" item="3"/>
          <tpl fld="0" item="1"/>
        </tpls>
      </n>
      <n v="529.97" in="0">
        <tpls c="3">
          <tpl fld="1" item="6"/>
          <tpl fld="4" item="60"/>
          <tpl fld="0" item="0"/>
        </tpls>
      </n>
      <n v="261378.63" in="0">
        <tpls c="4">
          <tpl fld="3" item="4"/>
          <tpl fld="5" item="307"/>
          <tpl fld="2" item="1"/>
          <tpl fld="0" item="1"/>
        </tpls>
      </n>
      <n v="2947794.54" in="0">
        <tpls c="4">
          <tpl fld="3" item="4"/>
          <tpl fld="5" item="307"/>
          <tpl fld="2" item="6"/>
          <tpl fld="0" item="1"/>
        </tpls>
      </n>
      <n v="255324.64" in="0">
        <tpls c="4">
          <tpl fld="3" item="4"/>
          <tpl fld="5" item="307"/>
          <tpl fld="2" item="3"/>
          <tpl fld="0" item="1"/>
        </tpls>
      </n>
      <n v="164124.5" in="0">
        <tpls c="4">
          <tpl fld="3" item="3"/>
          <tpl fld="5" item="307"/>
          <tpl fld="2" item="0"/>
          <tpl fld="0" item="1"/>
        </tpls>
      </n>
      <n v="360704.38" in="0">
        <tpls c="4">
          <tpl fld="3" item="4"/>
          <tpl fld="5" item="307"/>
          <tpl fld="2" item="5"/>
          <tpl fld="0" item="1"/>
        </tpls>
      </n>
      <n v="203662.07" in="0">
        <tpls c="4">
          <tpl fld="3" item="4"/>
          <tpl fld="5" item="307"/>
          <tpl fld="2" item="4"/>
          <tpl fld="0" item="1"/>
        </tpls>
      </n>
      <n v="116127.49" in="0">
        <tpls c="4">
          <tpl fld="3" item="3"/>
          <tpl fld="5" item="307"/>
          <tpl fld="2" item="2"/>
          <tpl fld="0" item="1"/>
        </tpls>
      </n>
      <n v="195206.15" in="0">
        <tpls c="4">
          <tpl fld="3" item="3"/>
          <tpl fld="5" item="307"/>
          <tpl fld="2" item="4"/>
          <tpl fld="0" item="1"/>
        </tpls>
      </n>
      <n v="136729.18" in="0">
        <tpls c="4">
          <tpl fld="3" item="4"/>
          <tpl fld="5" item="307"/>
          <tpl fld="2" item="2"/>
          <tpl fld="0" item="1"/>
        </tpls>
      </n>
      <n v="339767.93" in="0">
        <tpls c="4">
          <tpl fld="3" item="3"/>
          <tpl fld="5" item="307"/>
          <tpl fld="2" item="5"/>
          <tpl fld="0" item="1"/>
        </tpls>
      </n>
      <n v="2528481.5099999998" in="0">
        <tpls c="4">
          <tpl fld="3" item="3"/>
          <tpl fld="5" item="307"/>
          <tpl fld="2" item="6"/>
          <tpl fld="0" item="1"/>
        </tpls>
      </n>
      <n v="598.47" in="0">
        <tpls c="3">
          <tpl fld="1" item="5"/>
          <tpl fld="4" item="60"/>
          <tpl fld="0" item="0"/>
        </tpls>
      </n>
      <n v="177632.34" in="0">
        <tpls c="4">
          <tpl fld="3" item="3"/>
          <tpl fld="5" item="307"/>
          <tpl fld="2" item="1"/>
          <tpl fld="0" item="1"/>
        </tpls>
      </n>
      <n v="171720.58" in="0">
        <tpls c="4">
          <tpl fld="3" item="4"/>
          <tpl fld="5" item="307"/>
          <tpl fld="2" item="0"/>
          <tpl fld="0" item="1"/>
        </tpls>
      </n>
      <n v="196615.55" in="0">
        <tpls c="4">
          <tpl fld="3" item="6"/>
          <tpl fld="5" item="307"/>
          <tpl fld="2" item="4"/>
          <tpl fld="0" item="1"/>
        </tpls>
      </n>
      <n v="257060.68" in="0">
        <tpls c="4">
          <tpl fld="3" item="6"/>
          <tpl fld="5" item="307"/>
          <tpl fld="2" item="3"/>
          <tpl fld="0" item="1"/>
        </tpls>
      </n>
      <n v="2904406.66" in="0">
        <tpls c="4">
          <tpl fld="3" item="5"/>
          <tpl fld="5" item="307"/>
          <tpl fld="2" item="6"/>
          <tpl fld="0" item="1"/>
        </tpls>
      </n>
      <n v="431670.11" in="0">
        <tpls c="4">
          <tpl fld="3" item="5"/>
          <tpl fld="5" item="307"/>
          <tpl fld="2" item="5"/>
          <tpl fld="0" item="1"/>
        </tpls>
      </n>
      <n v="588.53" in="0">
        <tpls c="3">
          <tpl fld="1" item="8"/>
          <tpl fld="4" item="60"/>
          <tpl fld="0" item="0"/>
        </tpls>
      </n>
      <n v="188644.14" in="0">
        <tpls c="4">
          <tpl fld="3" item="6"/>
          <tpl fld="5" item="307"/>
          <tpl fld="2" item="0"/>
          <tpl fld="0" item="1"/>
        </tpls>
      </n>
      <n v="220646.77" in="0">
        <tpls c="4">
          <tpl fld="3" item="6"/>
          <tpl fld="5" item="307"/>
          <tpl fld="2" item="1"/>
          <tpl fld="0" item="1"/>
        </tpls>
      </n>
      <n v="169836.61" in="0">
        <tpls c="4">
          <tpl fld="3" item="5"/>
          <tpl fld="5" item="307"/>
          <tpl fld="2" item="0"/>
          <tpl fld="0" item="1"/>
        </tpls>
      </n>
      <n v="209915.21" in="0">
        <tpls c="4">
          <tpl fld="3" item="5"/>
          <tpl fld="5" item="307"/>
          <tpl fld="2" item="4"/>
          <tpl fld="0" item="1"/>
        </tpls>
      </n>
      <n v="540.09" in="0">
        <tpls c="3">
          <tpl fld="1" item="7"/>
          <tpl fld="4" item="60"/>
          <tpl fld="0" item="0"/>
        </tpls>
      </n>
      <n v="2612044.06" in="0">
        <tpls c="4">
          <tpl fld="3" item="6"/>
          <tpl fld="5" item="307"/>
          <tpl fld="2" item="6"/>
          <tpl fld="0" item="1"/>
        </tpls>
      </n>
      <n v="138492.51999999999" in="0">
        <tpls c="4">
          <tpl fld="3" item="5"/>
          <tpl fld="5" item="307"/>
          <tpl fld="2" item="2"/>
          <tpl fld="0" item="1"/>
        </tpls>
      </n>
      <n v="121750.29" in="0">
        <tpls c="4">
          <tpl fld="3" item="6"/>
          <tpl fld="5" item="307"/>
          <tpl fld="2" item="2"/>
          <tpl fld="0" item="1"/>
        </tpls>
      </n>
      <n v="276054.34999999998" in="0">
        <tpls c="4">
          <tpl fld="3" item="5"/>
          <tpl fld="5" item="307"/>
          <tpl fld="2" item="1"/>
          <tpl fld="0" item="1"/>
        </tpls>
      </n>
      <n v="290132.61" in="0">
        <tpls c="4">
          <tpl fld="3" item="5"/>
          <tpl fld="5" item="307"/>
          <tpl fld="2" item="3"/>
          <tpl fld="0" item="1"/>
        </tpls>
      </n>
      <n v="366963.06" in="0">
        <tpls c="4">
          <tpl fld="3" item="6"/>
          <tpl fld="5" item="307"/>
          <tpl fld="2" item="5"/>
          <tpl fld="0" item="1"/>
        </tpls>
      </n>
      <n v="573.21" in="0">
        <tpls c="3">
          <tpl fld="1" item="9"/>
          <tpl fld="4" item="60"/>
          <tpl fld="0" item="0"/>
        </tpls>
      </n>
      <n v="287254.46999999997" in="0">
        <tpls c="4">
          <tpl fld="3" item="7"/>
          <tpl fld="5" item="307"/>
          <tpl fld="2" item="1"/>
          <tpl fld="0" item="1"/>
        </tpls>
      </n>
      <n v="177210.48" in="0">
        <tpls c="4">
          <tpl fld="3" item="8"/>
          <tpl fld="5" item="307"/>
          <tpl fld="2" item="0"/>
          <tpl fld="0" item="1"/>
        </tpls>
      </n>
      <n v="240634.81" in="0">
        <tpls c="4">
          <tpl fld="3" item="8"/>
          <tpl fld="5" item="307"/>
          <tpl fld="2" item="3"/>
          <tpl fld="0" item="1"/>
        </tpls>
      </n>
      <n v="126418.7" in="0">
        <tpls c="4">
          <tpl fld="3" item="8"/>
          <tpl fld="5" item="307"/>
          <tpl fld="2" item="2"/>
          <tpl fld="0" item="1"/>
        </tpls>
      </n>
      <n v="408502.87" in="0">
        <tpls c="4">
          <tpl fld="3" item="8"/>
          <tpl fld="5" item="307"/>
          <tpl fld="2" item="5"/>
          <tpl fld="0" item="1"/>
        </tpls>
      </n>
      <n v="231257.83" in="0">
        <tpls c="4">
          <tpl fld="3" item="8"/>
          <tpl fld="5" item="307"/>
          <tpl fld="2" item="1"/>
          <tpl fld="0" item="1"/>
        </tpls>
      </n>
      <n v="419518.97" in="0">
        <tpls c="4">
          <tpl fld="3" item="7"/>
          <tpl fld="5" item="307"/>
          <tpl fld="2" item="5"/>
          <tpl fld="0" item="1"/>
        </tpls>
      </n>
      <n v="312098.46000000002" in="0">
        <tpls c="4">
          <tpl fld="3" item="7"/>
          <tpl fld="5" item="307"/>
          <tpl fld="2" item="3"/>
          <tpl fld="0" item="1"/>
        </tpls>
      </n>
      <n v="2620638.0299999998" in="0">
        <tpls c="4">
          <tpl fld="3" item="8"/>
          <tpl fld="5" item="307"/>
          <tpl fld="2" item="6"/>
          <tpl fld="0" item="1"/>
        </tpls>
      </n>
      <n v="193269" in="0">
        <tpls c="4">
          <tpl fld="3" item="7"/>
          <tpl fld="5" item="307"/>
          <tpl fld="2" item="0"/>
          <tpl fld="0" item="1"/>
        </tpls>
      </n>
      <n v="2809093.39" in="0">
        <tpls c="4">
          <tpl fld="3" item="7"/>
          <tpl fld="5" item="307"/>
          <tpl fld="2" item="6"/>
          <tpl fld="0" item="1"/>
        </tpls>
      </n>
      <n v="201192.95" in="0">
        <tpls c="4">
          <tpl fld="3" item="8"/>
          <tpl fld="5" item="307"/>
          <tpl fld="2" item="4"/>
          <tpl fld="0" item="1"/>
        </tpls>
      </n>
      <n v="212668.97" in="0">
        <tpls c="4">
          <tpl fld="3" item="7"/>
          <tpl fld="5" item="307"/>
          <tpl fld="2" item="4"/>
          <tpl fld="0" item="1"/>
        </tpls>
      </n>
      <n v="127567.1" in="0">
        <tpls c="4">
          <tpl fld="3" item="7"/>
          <tpl fld="5" item="307"/>
          <tpl fld="2" item="2"/>
          <tpl fld="0" item="1"/>
        </tpls>
      </n>
      <n v="141792.18" in="0">
        <tpls c="4">
          <tpl fld="3" item="9"/>
          <tpl fld="5" item="307"/>
          <tpl fld="2" item="2"/>
          <tpl fld="0" item="1"/>
        </tpls>
      </n>
      <n v="329705.98" in="0">
        <tpls c="4">
          <tpl fld="3" item="9"/>
          <tpl fld="5" item="307"/>
          <tpl fld="2" item="1"/>
          <tpl fld="0" item="1"/>
        </tpls>
      </n>
      <n v="220139.95" in="0">
        <tpls c="4">
          <tpl fld="3" item="9"/>
          <tpl fld="5" item="307"/>
          <tpl fld="2" item="0"/>
          <tpl fld="0" item="1"/>
        </tpls>
      </n>
      <n v="2986485.3" in="0">
        <tpls c="4">
          <tpl fld="3" item="9"/>
          <tpl fld="5" item="307"/>
          <tpl fld="2" item="6"/>
          <tpl fld="0" item="1"/>
        </tpls>
      </n>
      <n v="220147.29" in="0">
        <tpls c="4">
          <tpl fld="3" item="9"/>
          <tpl fld="5" item="307"/>
          <tpl fld="2" item="4"/>
          <tpl fld="0" item="1"/>
        </tpls>
      </n>
      <n v="454631.01" in="0">
        <tpls c="4">
          <tpl fld="3" item="9"/>
          <tpl fld="5" item="307"/>
          <tpl fld="2" item="5"/>
          <tpl fld="0" item="1"/>
        </tpls>
      </n>
      <n v="305779" in="0">
        <tpls c="4">
          <tpl fld="3" item="9"/>
          <tpl fld="5" item="307"/>
          <tpl fld="2" item="3"/>
          <tpl fld="0" item="1"/>
        </tpls>
      </n>
      <n v="568.23" in="0">
        <tpls c="3">
          <tpl fld="1" item="10"/>
          <tpl fld="4" item="60"/>
          <tpl fld="0" item="0"/>
        </tpls>
      </n>
      <n v="549.66" in="0">
        <tpls c="3">
          <tpl fld="1" item="11"/>
          <tpl fld="4" item="60"/>
          <tpl fld="0" item="0"/>
        </tpls>
      </n>
      <n v="546258.14" in="0">
        <tpls c="4">
          <tpl fld="3" item="10"/>
          <tpl fld="5" item="307"/>
          <tpl fld="2" item="5"/>
          <tpl fld="0" item="1"/>
        </tpls>
      </n>
      <n v="243524.91" in="0">
        <tpls c="4">
          <tpl fld="3" item="10"/>
          <tpl fld="5" item="307"/>
          <tpl fld="2" item="4"/>
          <tpl fld="0" item="1"/>
        </tpls>
      </n>
      <n v="3143155.74" in="0">
        <tpls c="4">
          <tpl fld="3" item="10"/>
          <tpl fld="5" item="307"/>
          <tpl fld="2" item="6"/>
          <tpl fld="0" item="1"/>
        </tpls>
      </n>
      <n v="142080.95000000001" in="0">
        <tpls c="4">
          <tpl fld="3" item="10"/>
          <tpl fld="5" item="307"/>
          <tpl fld="2" item="2"/>
          <tpl fld="0" item="1"/>
        </tpls>
      </n>
      <n v="214569.26" in="0">
        <tpls c="4">
          <tpl fld="3" item="10"/>
          <tpl fld="5" item="307"/>
          <tpl fld="2" item="0"/>
          <tpl fld="0" item="1"/>
        </tpls>
      </n>
      <n v="310678.39" in="0">
        <tpls c="4">
          <tpl fld="3" item="10"/>
          <tpl fld="5" item="307"/>
          <tpl fld="2" item="3"/>
          <tpl fld="0" item="1"/>
        </tpls>
      </n>
      <n v="315582.59999999998" in="0">
        <tpls c="4">
          <tpl fld="3" item="10"/>
          <tpl fld="5" item="307"/>
          <tpl fld="2" item="1"/>
          <tpl fld="0" item="1"/>
        </tpls>
      </n>
      <n v="544454.68000000005" in="0">
        <tpls c="4">
          <tpl fld="3" item="11"/>
          <tpl fld="5" item="307"/>
          <tpl fld="2" item="5"/>
          <tpl fld="0" item="1"/>
        </tpls>
      </n>
      <n v="234346.28" in="0">
        <tpls c="4">
          <tpl fld="3" item="11"/>
          <tpl fld="5" item="307"/>
          <tpl fld="2" item="0"/>
          <tpl fld="0" item="1"/>
        </tpls>
      </n>
      <n v="548.98" in="0">
        <tpls c="3">
          <tpl fld="1" item="12"/>
          <tpl fld="4" item="60"/>
          <tpl fld="0" item="0"/>
        </tpls>
      </n>
      <n v="3191270.83" in="0">
        <tpls c="4">
          <tpl fld="3" item="11"/>
          <tpl fld="5" item="307"/>
          <tpl fld="2" item="6"/>
          <tpl fld="0" item="1"/>
        </tpls>
      </n>
      <n v="325893.95" in="0">
        <tpls c="4">
          <tpl fld="3" item="11"/>
          <tpl fld="5" item="307"/>
          <tpl fld="2" item="1"/>
          <tpl fld="0" item="1"/>
        </tpls>
      </n>
      <n v="151706.92000000001" in="0">
        <tpls c="4">
          <tpl fld="3" item="11"/>
          <tpl fld="5" item="307"/>
          <tpl fld="2" item="2"/>
          <tpl fld="0" item="1"/>
        </tpls>
      </n>
      <n v="265257" in="0">
        <tpls c="4">
          <tpl fld="3" item="11"/>
          <tpl fld="5" item="307"/>
          <tpl fld="2" item="4"/>
          <tpl fld="0" item="1"/>
        </tpls>
      </n>
      <n v="320135.2" in="0">
        <tpls c="4">
          <tpl fld="3" item="11"/>
          <tpl fld="5" item="307"/>
          <tpl fld="2" item="3"/>
          <tpl fld="0" item="1"/>
        </tpls>
      </n>
      <n v="180929.39" in="0">
        <tpls c="4">
          <tpl fld="3" item="12"/>
          <tpl fld="5" item="307"/>
          <tpl fld="2" item="2"/>
          <tpl fld="0" item="1"/>
        </tpls>
      </n>
      <n v="249432.53" in="0">
        <tpls c="4">
          <tpl fld="3" item="12"/>
          <tpl fld="5" item="307"/>
          <tpl fld="2" item="0"/>
          <tpl fld="0" item="1"/>
        </tpls>
      </n>
      <n v="589515.79" in="0">
        <tpls c="4">
          <tpl fld="3" item="12"/>
          <tpl fld="5" item="307"/>
          <tpl fld="2" item="5"/>
          <tpl fld="0" item="1"/>
        </tpls>
      </n>
      <n v="292509.98" in="0">
        <tpls c="4">
          <tpl fld="3" item="12"/>
          <tpl fld="5" item="307"/>
          <tpl fld="2" item="3"/>
          <tpl fld="0" item="1"/>
        </tpls>
      </n>
      <n v="338631.07" in="0">
        <tpls c="4">
          <tpl fld="3" item="12"/>
          <tpl fld="5" item="307"/>
          <tpl fld="2" item="1"/>
          <tpl fld="0" item="1"/>
        </tpls>
      </n>
      <n v="3313369.06" in="0">
        <tpls c="4">
          <tpl fld="3" item="12"/>
          <tpl fld="5" item="307"/>
          <tpl fld="2" item="6"/>
          <tpl fld="0" item="1"/>
        </tpls>
      </n>
      <n v="265711.15000000002" in="0">
        <tpls c="4">
          <tpl fld="3" item="12"/>
          <tpl fld="5" item="307"/>
          <tpl fld="2" item="4"/>
          <tpl fld="0" item="1"/>
        </tpls>
      </n>
      <n v="568.22" in="0">
        <tpls c="3">
          <tpl fld="1" item="13"/>
          <tpl fld="4" item="60"/>
          <tpl fld="0" item="0"/>
        </tpls>
      </n>
      <n v="277545.19" in="0">
        <tpls c="4">
          <tpl fld="3" item="13"/>
          <tpl fld="5" item="307"/>
          <tpl fld="2" item="4"/>
          <tpl fld="0" item="1"/>
        </tpls>
      </n>
      <n v="758085.83" in="0">
        <tpls c="4">
          <tpl fld="3" item="13"/>
          <tpl fld="5" item="307"/>
          <tpl fld="2" item="5"/>
          <tpl fld="0" item="1"/>
        </tpls>
      </n>
      <n v="579.79" in="0">
        <tpls c="3">
          <tpl fld="1" item="14"/>
          <tpl fld="4" item="60"/>
          <tpl fld="0" item="0"/>
        </tpls>
      </n>
      <n v="167701.79" in="0">
        <tpls c="4">
          <tpl fld="3" item="13"/>
          <tpl fld="5" item="307"/>
          <tpl fld="2" item="2"/>
          <tpl fld="0" item="1"/>
        </tpls>
      </n>
      <n v="289051.33" in="0">
        <tpls c="4">
          <tpl fld="3" item="13"/>
          <tpl fld="5" item="307"/>
          <tpl fld="2" item="0"/>
          <tpl fld="0" item="1"/>
        </tpls>
      </n>
      <n v="361119.45" in="0">
        <tpls c="4">
          <tpl fld="3" item="13"/>
          <tpl fld="5" item="307"/>
          <tpl fld="2" item="3"/>
          <tpl fld="0" item="1"/>
        </tpls>
      </n>
      <n v="321417.08" in="0">
        <tpls c="4">
          <tpl fld="3" item="13"/>
          <tpl fld="5" item="307"/>
          <tpl fld="2" item="1"/>
          <tpl fld="0" item="1"/>
        </tpls>
      </n>
      <n v="3674897.08" in="0">
        <tpls c="4">
          <tpl fld="3" item="13"/>
          <tpl fld="5" item="307"/>
          <tpl fld="2" item="6"/>
          <tpl fld="0" item="1"/>
        </tpls>
      </n>
      <n v="177751.41" in="0">
        <tpls c="4">
          <tpl fld="3" item="14"/>
          <tpl fld="5" item="307"/>
          <tpl fld="2" item="2"/>
          <tpl fld="0" item="1"/>
        </tpls>
      </n>
      <n v="533566.63" in="0">
        <tpls c="4">
          <tpl fld="3" item="14"/>
          <tpl fld="5" item="307"/>
          <tpl fld="2" item="1"/>
          <tpl fld="0" item="1"/>
        </tpls>
      </n>
      <n v="268865.59000000003" in="0">
        <tpls c="4">
          <tpl fld="3" item="14"/>
          <tpl fld="5" item="307"/>
          <tpl fld="2" item="4"/>
          <tpl fld="0" item="1"/>
        </tpls>
      </n>
      <n v="458143.01" in="0">
        <tpls c="4">
          <tpl fld="3" item="14"/>
          <tpl fld="5" item="307"/>
          <tpl fld="2" item="3"/>
          <tpl fld="0" item="1"/>
        </tpls>
      </n>
      <n v="658499.26" in="0">
        <tpls c="4">
          <tpl fld="3" item="14"/>
          <tpl fld="5" item="307"/>
          <tpl fld="2" item="5"/>
          <tpl fld="0" item="1"/>
        </tpls>
      </n>
      <n v="264906.12" in="0">
        <tpls c="4">
          <tpl fld="3" item="14"/>
          <tpl fld="5" item="307"/>
          <tpl fld="2" item="0"/>
          <tpl fld="0" item="1"/>
        </tpls>
      </n>
      <n v="3949257.78" in="0">
        <tpls c="4">
          <tpl fld="3" item="14"/>
          <tpl fld="5" item="307"/>
          <tpl fld="2" item="6"/>
          <tpl fld="0" item="1"/>
        </tpls>
      </n>
      <n v="616.92999999999995" in="0">
        <tpls c="3">
          <tpl fld="1" item="15"/>
          <tpl fld="4" item="60"/>
          <tpl fld="0" item="0"/>
        </tpls>
      </n>
      <n v="598067.51" in="0">
        <tpls c="4">
          <tpl fld="3" item="15"/>
          <tpl fld="5" item="307"/>
          <tpl fld="2" item="5"/>
          <tpl fld="0" item="1"/>
        </tpls>
      </n>
      <n v="477022.27" in="0">
        <tpls c="4">
          <tpl fld="3" item="15"/>
          <tpl fld="5" item="307"/>
          <tpl fld="2" item="1"/>
          <tpl fld="0" item="1"/>
        </tpls>
      </n>
      <n v="332488.14" in="0">
        <tpls c="4">
          <tpl fld="3" item="15"/>
          <tpl fld="5" item="307"/>
          <tpl fld="2" item="4"/>
          <tpl fld="0" item="1"/>
        </tpls>
      </n>
      <n v="3918247.24" in="0">
        <tpls c="4">
          <tpl fld="3" item="15"/>
          <tpl fld="5" item="307"/>
          <tpl fld="2" item="6"/>
          <tpl fld="0" item="1"/>
        </tpls>
      </n>
      <n v="187656.22" in="0">
        <tpls c="4">
          <tpl fld="3" item="15"/>
          <tpl fld="5" item="307"/>
          <tpl fld="2" item="2"/>
          <tpl fld="0" item="1"/>
        </tpls>
      </n>
      <n v="327735.43" in="0">
        <tpls c="4">
          <tpl fld="3" item="15"/>
          <tpl fld="5" item="307"/>
          <tpl fld="2" item="0"/>
          <tpl fld="0" item="1"/>
        </tpls>
      </n>
      <n v="508381.08" in="0">
        <tpls c="4">
          <tpl fld="3" item="15"/>
          <tpl fld="5" item="307"/>
          <tpl fld="2" item="3"/>
          <tpl fld="0" item="1"/>
        </tpls>
      </n>
      <n v="610.72" in="0">
        <tpls c="3">
          <tpl fld="1" item="16"/>
          <tpl fld="4" item="60"/>
          <tpl fld="0" item="0"/>
        </tpls>
      </n>
      <n v="814478.46" in="0">
        <tpls c="4">
          <tpl fld="3" item="16"/>
          <tpl fld="5" item="307"/>
          <tpl fld="2" item="5"/>
          <tpl fld="0" item="1"/>
        </tpls>
      </n>
      <n v="299518.98" in="0">
        <tpls c="4">
          <tpl fld="3" item="16"/>
          <tpl fld="5" item="307"/>
          <tpl fld="2" item="0"/>
          <tpl fld="0" item="1"/>
        </tpls>
      </n>
      <n v="186604.73" in="0">
        <tpls c="4">
          <tpl fld="3" item="16"/>
          <tpl fld="5" item="307"/>
          <tpl fld="2" item="2"/>
          <tpl fld="0" item="1"/>
        </tpls>
      </n>
      <n v="3770231.2" in="0">
        <tpls c="4">
          <tpl fld="3" item="16"/>
          <tpl fld="5" item="307"/>
          <tpl fld="2" item="6"/>
          <tpl fld="0" item="1"/>
        </tpls>
      </n>
      <n v="574.9" in="0">
        <tpls c="3">
          <tpl fld="1" item="17"/>
          <tpl fld="4" item="60"/>
          <tpl fld="0" item="0"/>
        </tpls>
      </n>
      <n v="338525.57" in="0">
        <tpls c="4">
          <tpl fld="3" item="16"/>
          <tpl fld="5" item="307"/>
          <tpl fld="2" item="4"/>
          <tpl fld="0" item="1"/>
        </tpls>
      </n>
      <n v="626421.44999999995" in="0">
        <tpls c="4">
          <tpl fld="3" item="16"/>
          <tpl fld="5" item="307"/>
          <tpl fld="2" item="1"/>
          <tpl fld="0" item="1"/>
        </tpls>
      </n>
      <n v="512661.51" in="0">
        <tpls c="4">
          <tpl fld="3" item="16"/>
          <tpl fld="5" item="307"/>
          <tpl fld="2" item="3"/>
          <tpl fld="0" item="1"/>
        </tpls>
      </n>
      <n v="709852.17" in="0">
        <tpls c="4">
          <tpl fld="3" item="17"/>
          <tpl fld="5" item="307"/>
          <tpl fld="2" item="5"/>
          <tpl fld="0" item="1"/>
        </tpls>
      </n>
      <n v="525520.82999999996" in="0">
        <tpls c="4">
          <tpl fld="3" item="17"/>
          <tpl fld="5" item="307"/>
          <tpl fld="2" item="3"/>
          <tpl fld="0" item="1"/>
        </tpls>
      </n>
      <n v="3740477.71" in="0">
        <tpls c="4">
          <tpl fld="3" item="17"/>
          <tpl fld="5" item="307"/>
          <tpl fld="2" item="6"/>
          <tpl fld="0" item="1"/>
        </tpls>
      </n>
      <n v="293881.48" in="0">
        <tpls c="4">
          <tpl fld="3" item="17"/>
          <tpl fld="5" item="307"/>
          <tpl fld="2" item="0"/>
          <tpl fld="0" item="1"/>
        </tpls>
      </n>
      <n v="188133.92" in="0">
        <tpls c="4">
          <tpl fld="3" item="17"/>
          <tpl fld="5" item="307"/>
          <tpl fld="2" item="2"/>
          <tpl fld="0" item="1"/>
        </tpls>
      </n>
      <n v="580.41" in="0">
        <tpls c="3">
          <tpl fld="1" item="18"/>
          <tpl fld="4" item="60"/>
          <tpl fld="0" item="0"/>
        </tpls>
      </n>
      <n v="339127.82" in="0">
        <tpls c="4">
          <tpl fld="3" item="17"/>
          <tpl fld="5" item="307"/>
          <tpl fld="2" item="4"/>
          <tpl fld="0" item="1"/>
        </tpls>
      </n>
      <n v="361057.16" in="0">
        <tpls c="4">
          <tpl fld="3" item="17"/>
          <tpl fld="5" item="307"/>
          <tpl fld="2" item="1"/>
          <tpl fld="0" item="1"/>
        </tpls>
      </n>
      <n v="864569.77" in="0">
        <tpls c="4">
          <tpl fld="3" item="18"/>
          <tpl fld="5" item="307"/>
          <tpl fld="2" item="5"/>
          <tpl fld="0" item="1"/>
        </tpls>
      </n>
      <n v="308839.8" in="0">
        <tpls c="4">
          <tpl fld="3" item="18"/>
          <tpl fld="5" item="307"/>
          <tpl fld="2" item="0"/>
          <tpl fld="0" item="1"/>
        </tpls>
      </n>
      <n v="442632.22" in="0">
        <tpls c="4">
          <tpl fld="3" item="18"/>
          <tpl fld="5" item="307"/>
          <tpl fld="2" item="3"/>
          <tpl fld="0" item="1"/>
        </tpls>
      </n>
      <n v="3704317.62" in="0">
        <tpls c="4">
          <tpl fld="3" item="18"/>
          <tpl fld="5" item="307"/>
          <tpl fld="2" item="6"/>
          <tpl fld="0" item="1"/>
        </tpls>
      </n>
      <n v="594.09" in="0">
        <tpls c="3">
          <tpl fld="1" item="19"/>
          <tpl fld="4" item="60"/>
          <tpl fld="0" item="0"/>
        </tpls>
      </n>
      <n v="354034.98" in="0">
        <tpls c="4">
          <tpl fld="3" item="18"/>
          <tpl fld="5" item="307"/>
          <tpl fld="2" item="1"/>
          <tpl fld="0" item="1"/>
        </tpls>
      </n>
      <n v="337383.11" in="0">
        <tpls c="4">
          <tpl fld="3" item="18"/>
          <tpl fld="5" item="307"/>
          <tpl fld="2" item="4"/>
          <tpl fld="0" item="1"/>
        </tpls>
      </n>
      <n v="175067.29" in="0">
        <tpls c="4">
          <tpl fld="3" item="18"/>
          <tpl fld="5" item="307"/>
          <tpl fld="2" item="2"/>
          <tpl fld="0" item="1"/>
        </tpls>
      </n>
      <n v="598.45000000000005" in="0">
        <tpls c="3">
          <tpl fld="1" item="20"/>
          <tpl fld="4" item="60"/>
          <tpl fld="0" item="0"/>
        </tpls>
      </n>
      <n v="370102.88" in="0">
        <tpls c="4">
          <tpl fld="3" item="19"/>
          <tpl fld="5" item="307"/>
          <tpl fld="2" item="4"/>
          <tpl fld="0" item="1"/>
        </tpls>
      </n>
      <n v="487643.34" in="0">
        <tpls c="4">
          <tpl fld="3" item="19"/>
          <tpl fld="5" item="307"/>
          <tpl fld="2" item="3"/>
          <tpl fld="0" item="1"/>
        </tpls>
      </n>
      <n v="306715.02" in="0">
        <tpls c="4">
          <tpl fld="3" item="19"/>
          <tpl fld="5" item="307"/>
          <tpl fld="2" item="0"/>
          <tpl fld="0" item="1"/>
        </tpls>
      </n>
      <n v="185126.46" in="0">
        <tpls c="4">
          <tpl fld="3" item="19"/>
          <tpl fld="5" item="307"/>
          <tpl fld="2" item="2"/>
          <tpl fld="0" item="1"/>
        </tpls>
      </n>
      <n v="909193.23" in="0">
        <tpls c="4">
          <tpl fld="3" item="19"/>
          <tpl fld="5" item="307"/>
          <tpl fld="2" item="5"/>
          <tpl fld="0" item="1"/>
        </tpls>
      </n>
      <n v="3821308.77" in="0">
        <tpls c="4">
          <tpl fld="3" item="19"/>
          <tpl fld="5" item="307"/>
          <tpl fld="2" item="6"/>
          <tpl fld="0" item="1"/>
        </tpls>
      </n>
      <n v="242964.33" in="0">
        <tpls c="4">
          <tpl fld="3" item="19"/>
          <tpl fld="5" item="307"/>
          <tpl fld="2" item="1"/>
          <tpl fld="0" item="1"/>
        </tpls>
      </n>
      <n v="195931.91" in="0">
        <tpls c="4">
          <tpl fld="3" item="20"/>
          <tpl fld="5" item="307"/>
          <tpl fld="2" item="2"/>
          <tpl fld="0" item="1"/>
        </tpls>
      </n>
      <n v="581927.31000000006" in="0">
        <tpls c="4">
          <tpl fld="3" item="20"/>
          <tpl fld="5" item="307"/>
          <tpl fld="2" item="3"/>
          <tpl fld="0" item="1"/>
        </tpls>
      </n>
      <n v="379211.49" in="0">
        <tpls c="4">
          <tpl fld="3" item="20"/>
          <tpl fld="5" item="307"/>
          <tpl fld="2" item="4"/>
          <tpl fld="0" item="1"/>
        </tpls>
      </n>
      <n v="647.71" in="0">
        <tpls c="3">
          <tpl fld="1" item="21"/>
          <tpl fld="4" item="60"/>
          <tpl fld="0" item="0"/>
        </tpls>
      </n>
      <n v="3896693.69" in="0">
        <tpls c="4">
          <tpl fld="3" item="20"/>
          <tpl fld="5" item="307"/>
          <tpl fld="2" item="6"/>
          <tpl fld="0" item="1"/>
        </tpls>
      </n>
      <n v="271857.33" in="0">
        <tpls c="4">
          <tpl fld="3" item="20"/>
          <tpl fld="5" item="307"/>
          <tpl fld="2" item="0"/>
          <tpl fld="0" item="1"/>
        </tpls>
      </n>
      <n v="359359.99" in="0">
        <tpls c="4">
          <tpl fld="3" item="20"/>
          <tpl fld="5" item="307"/>
          <tpl fld="2" item="1"/>
          <tpl fld="0" item="1"/>
        </tpls>
      </n>
      <n v="862570.4" in="0">
        <tpls c="4">
          <tpl fld="3" item="20"/>
          <tpl fld="5" item="307"/>
          <tpl fld="2" item="5"/>
          <tpl fld="0" item="1"/>
        </tpls>
      </n>
      <n v="4319503.47" in="0">
        <tpls c="4">
          <tpl fld="3" item="21"/>
          <tpl fld="5" item="307"/>
          <tpl fld="2" item="6"/>
          <tpl fld="0" item="1"/>
        </tpls>
      </n>
      <n v="263989.21000000002" in="0">
        <tpls c="4">
          <tpl fld="3" item="21"/>
          <tpl fld="5" item="307"/>
          <tpl fld="2" item="0"/>
          <tpl fld="0" item="1"/>
        </tpls>
      </n>
      <n v="1047001.04" in="0">
        <tpls c="4">
          <tpl fld="3" item="21"/>
          <tpl fld="5" item="307"/>
          <tpl fld="2" item="5"/>
          <tpl fld="0" item="1"/>
        </tpls>
      </n>
      <n v="225766.2" in="0">
        <tpls c="4">
          <tpl fld="3" item="21"/>
          <tpl fld="5" item="307"/>
          <tpl fld="2" item="2"/>
          <tpl fld="0" item="1"/>
        </tpls>
      </n>
      <n v="650.16999999999996" in="0">
        <tpls c="3">
          <tpl fld="1" item="22"/>
          <tpl fld="4" item="60"/>
          <tpl fld="0" item="0"/>
        </tpls>
      </n>
      <n v="409816.01" in="0">
        <tpls c="4">
          <tpl fld="3" item="21"/>
          <tpl fld="5" item="307"/>
          <tpl fld="2" item="4"/>
          <tpl fld="0" item="1"/>
        </tpls>
      </n>
      <n v="638246.47" in="0">
        <tpls c="4">
          <tpl fld="3" item="21"/>
          <tpl fld="5" item="307"/>
          <tpl fld="2" item="3"/>
          <tpl fld="0" item="1"/>
        </tpls>
      </n>
      <n v="605717.9" in="0">
        <tpls c="4">
          <tpl fld="3" item="21"/>
          <tpl fld="5" item="307"/>
          <tpl fld="2" item="1"/>
          <tpl fld="0" item="1"/>
        </tpls>
      </n>
      <n v="587757.80000000005" in="0">
        <tpls c="4">
          <tpl fld="3" item="22"/>
          <tpl fld="5" item="307"/>
          <tpl fld="2" item="1"/>
          <tpl fld="0" item="1"/>
        </tpls>
      </n>
      <n v="232710.91" in="0">
        <tpls c="4">
          <tpl fld="3" item="22"/>
          <tpl fld="5" item="307"/>
          <tpl fld="2" item="2"/>
          <tpl fld="0" item="1"/>
        </tpls>
      </n>
      <n v="290950.43" in="0">
        <tpls c="4">
          <tpl fld="3" item="22"/>
          <tpl fld="5" item="307"/>
          <tpl fld="2" item="0"/>
          <tpl fld="0" item="1"/>
        </tpls>
      </n>
      <n v="1019521.92" in="0">
        <tpls c="4">
          <tpl fld="3" item="22"/>
          <tpl fld="5" item="307"/>
          <tpl fld="2" item="5"/>
          <tpl fld="0" item="1"/>
        </tpls>
      </n>
      <n v="435708.39" in="0">
        <tpls c="4">
          <tpl fld="3" item="22"/>
          <tpl fld="5" item="307"/>
          <tpl fld="2" item="4"/>
          <tpl fld="0" item="1"/>
        </tpls>
      </n>
      <n v="4508705.2" in="0">
        <tpls c="4">
          <tpl fld="3" item="22"/>
          <tpl fld="5" item="307"/>
          <tpl fld="2" item="6"/>
          <tpl fld="0" item="1"/>
        </tpls>
      </n>
      <n v="722092.35" in="0">
        <tpls c="4">
          <tpl fld="3" item="22"/>
          <tpl fld="5" item="307"/>
          <tpl fld="2" item="3"/>
          <tpl fld="0" item="1"/>
        </tpls>
      </n>
      <n v="620.74" in="0">
        <tpls c="3">
          <tpl fld="1" item="23"/>
          <tpl fld="4" item="60"/>
          <tpl fld="0" item="0"/>
        </tpls>
      </n>
      <n v="618270.82999999996" in="0">
        <tpls c="4">
          <tpl fld="3" item="23"/>
          <tpl fld="5" item="307"/>
          <tpl fld="2" item="3"/>
          <tpl fld="0" item="1"/>
        </tpls>
      </n>
      <n v="543842.94999999995" in="0">
        <tpls c="4">
          <tpl fld="3" item="23"/>
          <tpl fld="5" item="307"/>
          <tpl fld="2" item="1"/>
          <tpl fld="0" item="1"/>
        </tpls>
      </n>
      <n v="986209.26" in="0">
        <tpls c="4">
          <tpl fld="3" item="23"/>
          <tpl fld="5" item="307"/>
          <tpl fld="2" item="5"/>
          <tpl fld="0" item="1"/>
        </tpls>
      </n>
      <n v="639.36" in="0">
        <tpls c="3">
          <tpl fld="1" item="24"/>
          <tpl fld="4" item="60"/>
          <tpl fld="0" item="0"/>
        </tpls>
      </n>
      <n v="473037.33" in="0">
        <tpls c="4">
          <tpl fld="3" item="23"/>
          <tpl fld="5" item="307"/>
          <tpl fld="2" item="4"/>
          <tpl fld="0" item="1"/>
        </tpls>
      </n>
      <n v="4896769.7699999996" in="0">
        <tpls c="4">
          <tpl fld="3" item="23"/>
          <tpl fld="5" item="307"/>
          <tpl fld="2" item="6"/>
          <tpl fld="0" item="1"/>
        </tpls>
      </n>
      <n v="200042.69" in="0">
        <tpls c="4">
          <tpl fld="3" item="23"/>
          <tpl fld="5" item="307"/>
          <tpl fld="2" item="2"/>
          <tpl fld="0" item="1"/>
        </tpls>
      </n>
      <n v="299886.26" in="0">
        <tpls c="4">
          <tpl fld="3" item="23"/>
          <tpl fld="5" item="307"/>
          <tpl fld="2" item="0"/>
          <tpl fld="0" item="1"/>
        </tpls>
      </n>
      <n v="319068.76" in="0">
        <tpls c="4">
          <tpl fld="3" item="24"/>
          <tpl fld="5" item="307"/>
          <tpl fld="2" item="0"/>
          <tpl fld="0" item="1"/>
        </tpls>
      </n>
      <n v="661331.12" in="0">
        <tpls c="4">
          <tpl fld="3" item="24"/>
          <tpl fld="5" item="307"/>
          <tpl fld="2" item="3"/>
          <tpl fld="0" item="1"/>
        </tpls>
      </n>
      <n v="1175802.3700000001" in="0">
        <tpls c="4">
          <tpl fld="3" item="24"/>
          <tpl fld="5" item="307"/>
          <tpl fld="2" item="5"/>
          <tpl fld="0" item="1"/>
        </tpls>
      </n>
      <n v="445442.76" in="0">
        <tpls c="4">
          <tpl fld="3" item="24"/>
          <tpl fld="5" item="307"/>
          <tpl fld="2" item="4"/>
          <tpl fld="0" item="1"/>
        </tpls>
      </n>
      <n v="4957561.72" in="0">
        <tpls c="4">
          <tpl fld="3" item="24"/>
          <tpl fld="5" item="307"/>
          <tpl fld="2" item="6"/>
          <tpl fld="0" item="1"/>
        </tpls>
      </n>
      <n v="243776.23" in="0">
        <tpls c="4">
          <tpl fld="3" item="24"/>
          <tpl fld="5" item="307"/>
          <tpl fld="2" item="2"/>
          <tpl fld="0" item="1"/>
        </tpls>
      </n>
      <n v="678018.97" in="0">
        <tpls c="4">
          <tpl fld="3" item="24"/>
          <tpl fld="5" item="307"/>
          <tpl fld="2" item="1"/>
          <tpl fld="0" item="1"/>
        </tpls>
      </n>
      <n v="615.19000000000005" in="0">
        <tpls c="3">
          <tpl fld="1" item="25"/>
          <tpl fld="4" item="60"/>
          <tpl fld="0" item="0"/>
        </tpls>
      </n>
      <n v="727695.12" in="0">
        <tpls c="4">
          <tpl fld="3" item="25"/>
          <tpl fld="5" item="307"/>
          <tpl fld="2" item="1"/>
          <tpl fld="0" item="1"/>
        </tpls>
      </n>
      <n v="397927.89" in="0">
        <tpls c="4">
          <tpl fld="3" item="25"/>
          <tpl fld="5" item="307"/>
          <tpl fld="2" item="4"/>
          <tpl fld="0" item="1"/>
        </tpls>
      </n>
      <n v="605132.68999999994" in="0">
        <tpls c="4">
          <tpl fld="3" item="25"/>
          <tpl fld="5" item="307"/>
          <tpl fld="2" item="3"/>
          <tpl fld="0" item="1"/>
        </tpls>
      </n>
      <n v="234012.25" in="0">
        <tpls c="4">
          <tpl fld="3" item="25"/>
          <tpl fld="5" item="307"/>
          <tpl fld="2" item="2"/>
          <tpl fld="0" item="1"/>
        </tpls>
      </n>
      <n v="1286925.23" in="0">
        <tpls c="4">
          <tpl fld="3" item="25"/>
          <tpl fld="5" item="307"/>
          <tpl fld="2" item="5"/>
          <tpl fld="0" item="1"/>
        </tpls>
      </n>
      <n v="4768415.04" in="0">
        <tpls c="4">
          <tpl fld="3" item="25"/>
          <tpl fld="5" item="307"/>
          <tpl fld="2" item="6"/>
          <tpl fld="0" item="1"/>
        </tpls>
      </n>
      <n v="284228.69" in="0">
        <tpls c="4">
          <tpl fld="3" item="25"/>
          <tpl fld="5" item="307"/>
          <tpl fld="2" item="0"/>
          <tpl fld="0" item="1"/>
        </tpls>
      </n>
      <n v="614.27" in="0">
        <tpls c="3">
          <tpl fld="1" item="26"/>
          <tpl fld="4" item="60"/>
          <tpl fld="0" item="0"/>
        </tpls>
      </n>
      <n v="1028727.12" in="0">
        <tpls c="4">
          <tpl fld="3" item="26"/>
          <tpl fld="5" item="307"/>
          <tpl fld="2" item="1"/>
          <tpl fld="0" item="1"/>
        </tpls>
      </n>
      <n v="1136594.97" in="0">
        <tpls c="4">
          <tpl fld="3" item="26"/>
          <tpl fld="5" item="307"/>
          <tpl fld="2" item="5"/>
          <tpl fld="0" item="1"/>
        </tpls>
      </n>
      <n v="335562.73" in="0">
        <tpls c="4">
          <tpl fld="3" item="26"/>
          <tpl fld="5" item="307"/>
          <tpl fld="2" item="0"/>
          <tpl fld="0" item="1"/>
        </tpls>
      </n>
      <n v="466139.24" in="0">
        <tpls c="4">
          <tpl fld="3" item="26"/>
          <tpl fld="5" item="307"/>
          <tpl fld="2" item="4"/>
          <tpl fld="0" item="1"/>
        </tpls>
      </n>
      <n v="5640717.0499999998" in="0">
        <tpls c="4">
          <tpl fld="3" item="26"/>
          <tpl fld="5" item="307"/>
          <tpl fld="2" item="6"/>
          <tpl fld="0" item="1"/>
        </tpls>
      </n>
      <n v="605003.77" in="0">
        <tpls c="4">
          <tpl fld="3" item="26"/>
          <tpl fld="5" item="307"/>
          <tpl fld="2" item="3"/>
          <tpl fld="0" item="1"/>
        </tpls>
      </n>
      <n v="322475.76" in="0">
        <tpls c="4">
          <tpl fld="3" item="26"/>
          <tpl fld="5" item="307"/>
          <tpl fld="2" item="2"/>
          <tpl fld="0" item="1"/>
        </tpls>
      </n>
      <n v="606.03" in="0">
        <tpls c="3">
          <tpl fld="1" item="27"/>
          <tpl fld="4" item="60"/>
          <tpl fld="0" item="0"/>
        </tpls>
      </n>
      <n v="1167593.73" in="0">
        <tpls c="4">
          <tpl fld="3" item="27"/>
          <tpl fld="5" item="307"/>
          <tpl fld="2" item="5"/>
          <tpl fld="0" item="1"/>
        </tpls>
      </n>
      <n v="593541.09" in="0">
        <tpls c="4">
          <tpl fld="3" item="27"/>
          <tpl fld="5" item="307"/>
          <tpl fld="2" item="4"/>
          <tpl fld="0" item="1"/>
        </tpls>
      </n>
      <n v="636087.18000000005" in="0">
        <tpls c="4">
          <tpl fld="3" item="27"/>
          <tpl fld="5" item="307"/>
          <tpl fld="2" item="3"/>
          <tpl fld="0" item="1"/>
        </tpls>
      </n>
      <n v="5570680.7699999996" in="0">
        <tpls c="4">
          <tpl fld="3" item="27"/>
          <tpl fld="5" item="307"/>
          <tpl fld="2" item="6"/>
          <tpl fld="0" item="1"/>
        </tpls>
      </n>
      <n v="346861.99" in="0">
        <tpls c="4">
          <tpl fld="3" item="27"/>
          <tpl fld="5" item="307"/>
          <tpl fld="2" item="0"/>
          <tpl fld="0" item="1"/>
        </tpls>
      </n>
      <n v="1139547.81" in="0">
        <tpls c="4">
          <tpl fld="3" item="27"/>
          <tpl fld="5" item="307"/>
          <tpl fld="2" item="1"/>
          <tpl fld="0" item="1"/>
        </tpls>
      </n>
      <n v="273655.89" in="0">
        <tpls c="4">
          <tpl fld="3" item="27"/>
          <tpl fld="5" item="307"/>
          <tpl fld="2" item="2"/>
          <tpl fld="0" item="1"/>
        </tpls>
      </n>
      <n v="608.11" in="0">
        <tpls c="3">
          <tpl fld="1" item="28"/>
          <tpl fld="4" item="60"/>
          <tpl fld="0" item="0"/>
        </tpls>
      </n>
      <n v="671763.32" in="0">
        <tpls c="4">
          <tpl fld="3" item="28"/>
          <tpl fld="5" item="307"/>
          <tpl fld="2" item="3"/>
          <tpl fld="0" item="1"/>
        </tpls>
      </n>
      <n v="5834115.3499999996" in="0">
        <tpls c="4">
          <tpl fld="3" item="28"/>
          <tpl fld="5" item="307"/>
          <tpl fld="2" item="6"/>
          <tpl fld="0" item="1"/>
        </tpls>
      </n>
      <n v="406553.57" in="0">
        <tpls c="4">
          <tpl fld="3" item="28"/>
          <tpl fld="5" item="307"/>
          <tpl fld="2" item="2"/>
          <tpl fld="0" item="1"/>
        </tpls>
      </n>
      <n v="1045420.7" in="0">
        <tpls c="4">
          <tpl fld="3" item="28"/>
          <tpl fld="5" item="307"/>
          <tpl fld="2" item="1"/>
          <tpl fld="0" item="1"/>
        </tpls>
      </n>
      <n v="357250.05" in="0">
        <tpls c="4">
          <tpl fld="3" item="28"/>
          <tpl fld="5" item="307"/>
          <tpl fld="2" item="0"/>
          <tpl fld="0" item="1"/>
        </tpls>
      </n>
      <n v="628633.76" in="0">
        <tpls c="4">
          <tpl fld="3" item="28"/>
          <tpl fld="5" item="307"/>
          <tpl fld="2" item="4"/>
          <tpl fld="0" item="1"/>
        </tpls>
      </n>
      <n v="1217579.76" in="0">
        <tpls c="4">
          <tpl fld="3" item="28"/>
          <tpl fld="5" item="307"/>
          <tpl fld="2" item="5"/>
          <tpl fld="0" item="1"/>
        </tpls>
      </n>
      <n v="655.52" in="0">
        <tpls c="3">
          <tpl fld="1" item="29"/>
          <tpl fld="4" item="60"/>
          <tpl fld="0" item="0"/>
        </tpls>
      </n>
      <n v="738907.53" in="0">
        <tpls c="4">
          <tpl fld="3" item="0"/>
          <tpl fld="5" item="307"/>
          <tpl fld="2" item="3"/>
          <tpl fld="0" item="1"/>
        </tpls>
      </n>
      <n v="1607551.42" in="0">
        <tpls c="4">
          <tpl fld="3" item="0"/>
          <tpl fld="5" item="307"/>
          <tpl fld="2" item="5"/>
          <tpl fld="0" item="1"/>
        </tpls>
      </n>
      <n v="634362.79" in="0">
        <tpls c="4">
          <tpl fld="3" item="0"/>
          <tpl fld="5" item="307"/>
          <tpl fld="2" item="4"/>
          <tpl fld="0" item="1"/>
        </tpls>
      </n>
      <n v="6370703.8899999997" in="0">
        <tpls c="4">
          <tpl fld="3" item="0"/>
          <tpl fld="5" item="307"/>
          <tpl fld="2" item="6"/>
          <tpl fld="0" item="1"/>
        </tpls>
      </n>
      <n v="404855.65" in="0">
        <tpls c="4">
          <tpl fld="3" item="0"/>
          <tpl fld="5" item="307"/>
          <tpl fld="2" item="0"/>
          <tpl fld="0" item="1"/>
        </tpls>
      </n>
      <n v="1206364.5" in="0">
        <tpls c="4">
          <tpl fld="3" item="0"/>
          <tpl fld="5" item="307"/>
          <tpl fld="2" item="1"/>
          <tpl fld="0" item="1"/>
        </tpls>
      </n>
      <n v="402137" in="0">
        <tpls c="4">
          <tpl fld="3" item="29"/>
          <tpl fld="5" item="307"/>
          <tpl fld="2" item="0"/>
          <tpl fld="0" item="1"/>
        </tpls>
      </n>
      <n v="637457" in="0">
        <tpls c="4">
          <tpl fld="3" item="29"/>
          <tpl fld="5" item="307"/>
          <tpl fld="2" item="4"/>
          <tpl fld="0" item="1"/>
        </tpls>
      </n>
      <n v="6948011" in="0">
        <tpls c="4">
          <tpl fld="3" item="29"/>
          <tpl fld="5" item="307"/>
          <tpl fld="2" item="6"/>
          <tpl fld="0" item="1"/>
        </tpls>
      </n>
      <n v="882236" in="0">
        <tpls c="4">
          <tpl fld="3" item="29"/>
          <tpl fld="5" item="307"/>
          <tpl fld="2" item="3"/>
          <tpl fld="0" item="1"/>
        </tpls>
      </n>
      <n v="321357" in="0">
        <tpls c="4">
          <tpl fld="3" item="29"/>
          <tpl fld="5" item="307"/>
          <tpl fld="2" item="2"/>
          <tpl fld="0" item="1"/>
        </tpls>
      </n>
      <n v="1377433" in="0">
        <tpls c="4">
          <tpl fld="3" item="29"/>
          <tpl fld="5" item="307"/>
          <tpl fld="2" item="5"/>
          <tpl fld="0" item="1"/>
        </tpls>
      </n>
      <n v="1100673" in="0">
        <tpls c="4">
          <tpl fld="3" item="29"/>
          <tpl fld="5" item="307"/>
          <tpl fld="2" item="1"/>
          <tpl fld="0" item="1"/>
        </tpls>
      </n>
      <n v="33527.379999999997" in="0">
        <tpls c="3">
          <tpl fld="6" item="2"/>
          <tpl fld="1" item="2"/>
          <tpl fld="0" item="0"/>
        </tpls>
      </n>
      <n v="34345.19" in="0">
        <tpls c="3">
          <tpl fld="6" item="2"/>
          <tpl fld="1" item="1"/>
          <tpl fld="0" item="0"/>
        </tpls>
      </n>
      <n v="144178258.80000001" in="0">
        <tpls c="4">
          <tpl fld="6" item="2"/>
          <tpl fld="3" item="1"/>
          <tpl fld="2" item="6"/>
          <tpl fld="0" item="1"/>
        </tpls>
      </n>
      <n v="16237130.989999998" in="0">
        <tpls c="4">
          <tpl fld="6" item="2"/>
          <tpl fld="3" item="1"/>
          <tpl fld="2" item="3"/>
          <tpl fld="0" item="1"/>
        </tpls>
      </n>
      <n v="11459051.439999996" in="0">
        <tpls c="4">
          <tpl fld="6" item="2"/>
          <tpl fld="3" item="2"/>
          <tpl fld="2" item="1"/>
          <tpl fld="0" item="1"/>
        </tpls>
      </n>
      <n v="13648144.360000005" in="0">
        <tpls c="4">
          <tpl fld="6" item="2"/>
          <tpl fld="3" item="2"/>
          <tpl fld="2" item="3"/>
          <tpl fld="0" item="1"/>
        </tpls>
      </n>
      <n v="9552986.8200000003" in="0">
        <tpls c="4">
          <tpl fld="6" item="2"/>
          <tpl fld="3" item="2"/>
          <tpl fld="2" item="0"/>
          <tpl fld="0" item="1"/>
        </tpls>
      </n>
      <n v="22511034.990000006" in="0">
        <tpls c="4">
          <tpl fld="6" item="2"/>
          <tpl fld="3" item="2"/>
          <tpl fld="2" item="5"/>
          <tpl fld="0" item="1"/>
        </tpls>
      </n>
      <n v="25559305.859999992" in="0">
        <tpls c="4">
          <tpl fld="6" item="2"/>
          <tpl fld="3" item="1"/>
          <tpl fld="2" item="5"/>
          <tpl fld="0" item="1"/>
        </tpls>
      </n>
      <n v="10670772.190000001" in="0">
        <tpls c="4">
          <tpl fld="6" item="2"/>
          <tpl fld="3" item="1"/>
          <tpl fld="2" item="0"/>
          <tpl fld="0" item="1"/>
        </tpls>
      </n>
      <n v="126836485.14999999" in="0">
        <tpls c="4">
          <tpl fld="6" item="2"/>
          <tpl fld="3" item="2"/>
          <tpl fld="2" item="6"/>
          <tpl fld="0" item="1"/>
        </tpls>
      </n>
      <n v="13967421.820000002" in="0">
        <tpls c="4">
          <tpl fld="6" item="2"/>
          <tpl fld="3" item="1"/>
          <tpl fld="2" item="4"/>
          <tpl fld="0" item="1"/>
        </tpls>
      </n>
      <n v="13671134.26" in="0">
        <tpls c="4">
          <tpl fld="6" item="2"/>
          <tpl fld="3" item="1"/>
          <tpl fld="2" item="1"/>
          <tpl fld="0" item="1"/>
        </tpls>
      </n>
      <n v="8980421.2400000002" in="0">
        <tpls c="4">
          <tpl fld="6" item="2"/>
          <tpl fld="3" item="1"/>
          <tpl fld="2" item="2"/>
          <tpl fld="0" item="1"/>
        </tpls>
      </n>
      <n v="8139595.7200000007" in="0">
        <tpls c="4">
          <tpl fld="6" item="2"/>
          <tpl fld="3" item="2"/>
          <tpl fld="2" item="2"/>
          <tpl fld="0" item="1"/>
        </tpls>
      </n>
      <n v="12235666.089999998" in="0">
        <tpls c="4">
          <tpl fld="6" item="2"/>
          <tpl fld="3" item="2"/>
          <tpl fld="2" item="4"/>
          <tpl fld="0" item="1"/>
        </tpls>
      </n>
      <n v="34701.57" in="0">
        <tpls c="3">
          <tpl fld="6" item="2"/>
          <tpl fld="1" item="3"/>
          <tpl fld="0" item="0"/>
        </tpls>
      </n>
      <n v="32771.11" in="0">
        <tpls c="3">
          <tpl fld="6" item="2"/>
          <tpl fld="1" item="4"/>
          <tpl fld="0" item="0"/>
        </tpls>
      </n>
      <n v="32427.99" in="0">
        <tpls c="3">
          <tpl fld="6" item="2"/>
          <tpl fld="1" item="6"/>
          <tpl fld="0" item="0"/>
        </tpls>
      </n>
      <n v="152148592.56" in="0">
        <tpls c="4">
          <tpl fld="6" item="2"/>
          <tpl fld="3" item="4"/>
          <tpl fld="2" item="6"/>
          <tpl fld="0" item="1"/>
        </tpls>
      </n>
      <n v="14246160.429999998" in="0">
        <tpls c="4">
          <tpl fld="6" item="2"/>
          <tpl fld="3" item="3"/>
          <tpl fld="2" item="3"/>
          <tpl fld="0" item="1"/>
        </tpls>
      </n>
      <n v="14553175.570000002" in="0">
        <tpls c="4">
          <tpl fld="6" item="2"/>
          <tpl fld="3" item="4"/>
          <tpl fld="2" item="4"/>
          <tpl fld="0" item="1"/>
        </tpls>
      </n>
      <n v="9248651.6400000006" in="0">
        <tpls c="4">
          <tpl fld="6" item="2"/>
          <tpl fld="3" item="4"/>
          <tpl fld="2" item="2"/>
          <tpl fld="0" item="1"/>
        </tpls>
      </n>
      <n v="17069977.670000006" in="0">
        <tpls c="4">
          <tpl fld="6" item="2"/>
          <tpl fld="3" item="4"/>
          <tpl fld="2" item="3"/>
          <tpl fld="0" item="1"/>
        </tpls>
      </n>
      <n v="23587413.690000001" in="0">
        <tpls c="4">
          <tpl fld="6" item="2"/>
          <tpl fld="3" item="3"/>
          <tpl fld="2" item="5"/>
          <tpl fld="0" item="1"/>
        </tpls>
      </n>
      <n v="11311724.280000003" in="0">
        <tpls c="4">
          <tpl fld="6" item="2"/>
          <tpl fld="3" item="4"/>
          <tpl fld="2" item="0"/>
          <tpl fld="0" item="1"/>
        </tpls>
      </n>
      <n v="132235373.42999998" in="0">
        <tpls c="4">
          <tpl fld="6" item="2"/>
          <tpl fld="3" item="3"/>
          <tpl fld="2" item="6"/>
          <tpl fld="0" item="1"/>
        </tpls>
      </n>
      <n v="8464209.7800000012" in="0">
        <tpls c="4">
          <tpl fld="6" item="2"/>
          <tpl fld="3" item="3"/>
          <tpl fld="2" item="2"/>
          <tpl fld="0" item="1"/>
        </tpls>
      </n>
      <n v="27267069.550000004" in="0">
        <tpls c="4">
          <tpl fld="6" item="2"/>
          <tpl fld="3" item="4"/>
          <tpl fld="2" item="5"/>
          <tpl fld="0" item="1"/>
        </tpls>
      </n>
      <n v="13006706.469999999" in="0">
        <tpls c="4">
          <tpl fld="6" item="2"/>
          <tpl fld="3" item="3"/>
          <tpl fld="2" item="4"/>
          <tpl fld="0" item="1"/>
        </tpls>
      </n>
      <n v="12105746.25" in="0">
        <tpls c="4">
          <tpl fld="6" item="2"/>
          <tpl fld="3" item="3"/>
          <tpl fld="2" item="1"/>
          <tpl fld="0" item="1"/>
        </tpls>
      </n>
      <n v="34394.370000000003" in="0">
        <tpls c="3">
          <tpl fld="6" item="2"/>
          <tpl fld="1" item="5"/>
          <tpl fld="0" item="0"/>
        </tpls>
      </n>
      <n v="9753394.9400000013" in="0">
        <tpls c="4">
          <tpl fld="6" item="2"/>
          <tpl fld="3" item="3"/>
          <tpl fld="2" item="0"/>
          <tpl fld="0" item="1"/>
        </tpls>
      </n>
      <n v="14533332.259999998" in="0">
        <tpls c="4">
          <tpl fld="6" item="2"/>
          <tpl fld="3" item="4"/>
          <tpl fld="2" item="1"/>
          <tpl fld="0" item="1"/>
        </tpls>
      </n>
      <n v="8684049.2300000004" in="0">
        <tpls c="4">
          <tpl fld="6" item="2"/>
          <tpl fld="3" item="6"/>
          <tpl fld="2" item="2"/>
          <tpl fld="0" item="1"/>
        </tpls>
      </n>
      <n v="32086.22" in="0">
        <tpls c="3">
          <tpl fld="6" item="2"/>
          <tpl fld="1" item="7"/>
          <tpl fld="0" item="0"/>
        </tpls>
      </n>
      <n v="15166764.629999999" in="0">
        <tpls c="4">
          <tpl fld="6" item="2"/>
          <tpl fld="3" item="6"/>
          <tpl fld="2" item="3"/>
          <tpl fld="0" item="1"/>
        </tpls>
      </n>
      <n v="155962049.59" in="0">
        <tpls c="4">
          <tpl fld="6" item="2"/>
          <tpl fld="3" item="5"/>
          <tpl fld="2" item="6"/>
          <tpl fld="0" item="1"/>
        </tpls>
      </n>
      <n v="17691538.370000001" in="0">
        <tpls c="4">
          <tpl fld="6" item="2"/>
          <tpl fld="3" item="5"/>
          <tpl fld="2" item="3"/>
          <tpl fld="0" item="1"/>
        </tpls>
      </n>
      <n v="134895830.76999998" in="0">
        <tpls c="4">
          <tpl fld="6" item="2"/>
          <tpl fld="3" item="6"/>
          <tpl fld="2" item="6"/>
          <tpl fld="0" item="1"/>
        </tpls>
      </n>
      <n v="9615826.6199999973" in="0">
        <tpls c="4">
          <tpl fld="6" item="2"/>
          <tpl fld="3" item="5"/>
          <tpl fld="2" item="2"/>
          <tpl fld="0" item="1"/>
        </tpls>
      </n>
      <n v="14860749.750000002" in="0">
        <tpls c="4">
          <tpl fld="6" item="2"/>
          <tpl fld="3" item="5"/>
          <tpl fld="2" item="1"/>
          <tpl fld="0" item="1"/>
        </tpls>
      </n>
      <n v="14604930.499999996" in="0">
        <tpls c="4">
          <tpl fld="6" item="2"/>
          <tpl fld="3" item="6"/>
          <tpl fld="2" item="1"/>
          <tpl fld="0" item="1"/>
        </tpls>
      </n>
      <n v="11366215.66" in="0">
        <tpls c="4">
          <tpl fld="6" item="2"/>
          <tpl fld="3" item="5"/>
          <tpl fld="2" item="0"/>
          <tpl fld="0" item="1"/>
        </tpls>
      </n>
      <n v="10128584.899999999" in="0">
        <tpls c="4">
          <tpl fld="6" item="2"/>
          <tpl fld="3" item="6"/>
          <tpl fld="2" item="0"/>
          <tpl fld="0" item="1"/>
        </tpls>
      </n>
      <n v="14580131.33" in="0">
        <tpls c="4">
          <tpl fld="6" item="2"/>
          <tpl fld="3" item="5"/>
          <tpl fld="2" item="4"/>
          <tpl fld="0" item="1"/>
        </tpls>
      </n>
      <n v="13350444.440000001" in="0">
        <tpls c="4">
          <tpl fld="6" item="2"/>
          <tpl fld="3" item="6"/>
          <tpl fld="2" item="4"/>
          <tpl fld="0" item="1"/>
        </tpls>
      </n>
      <n v="34231.269999999997" in="0">
        <tpls c="3">
          <tpl fld="6" item="2"/>
          <tpl fld="1" item="8"/>
          <tpl fld="0" item="0"/>
        </tpls>
      </n>
      <n v="22424995.709999997" in="0">
        <tpls c="4">
          <tpl fld="6" item="2"/>
          <tpl fld="3" item="6"/>
          <tpl fld="2" item="5"/>
          <tpl fld="0" item="1"/>
        </tpls>
      </n>
      <n v="29342927.459999993" in="0">
        <tpls c="4">
          <tpl fld="6" item="2"/>
          <tpl fld="3" item="5"/>
          <tpl fld="2" item="5"/>
          <tpl fld="0" item="1"/>
        </tpls>
      </n>
      <n v="8800562.5900000017" in="0">
        <tpls c="4">
          <tpl fld="6" item="2"/>
          <tpl fld="3" item="8"/>
          <tpl fld="2" item="2"/>
          <tpl fld="0" item="1"/>
        </tpls>
      </n>
      <n v="13509155.000000004" in="0">
        <tpls c="4">
          <tpl fld="6" item="2"/>
          <tpl fld="3" item="8"/>
          <tpl fld="2" item="4"/>
          <tpl fld="0" item="1"/>
        </tpls>
      </n>
      <n v="18191289.07" in="0">
        <tpls c="4">
          <tpl fld="6" item="2"/>
          <tpl fld="3" item="7"/>
          <tpl fld="2" item="3"/>
          <tpl fld="0" item="1"/>
        </tpls>
      </n>
      <n v="140055506.84999999" in="0">
        <tpls c="4">
          <tpl fld="6" item="2"/>
          <tpl fld="3" item="8"/>
          <tpl fld="2" item="6"/>
          <tpl fld="0" item="1"/>
        </tpls>
      </n>
      <n v="10247260.73" in="0">
        <tpls c="4">
          <tpl fld="6" item="2"/>
          <tpl fld="3" item="8"/>
          <tpl fld="2" item="0"/>
          <tpl fld="0" item="1"/>
        </tpls>
      </n>
      <n v="15123483.129999999" in="0">
        <tpls c="4">
          <tpl fld="6" item="2"/>
          <tpl fld="3" item="7"/>
          <tpl fld="2" item="4"/>
          <tpl fld="0" item="1"/>
        </tpls>
      </n>
      <n v="30902597.620000008" in="0">
        <tpls c="4">
          <tpl fld="6" item="2"/>
          <tpl fld="3" item="7"/>
          <tpl fld="2" item="5"/>
          <tpl fld="0" item="1"/>
        </tpls>
      </n>
      <n v="14861824.199999999" in="0">
        <tpls c="4">
          <tpl fld="6" item="2"/>
          <tpl fld="3" item="7"/>
          <tpl fld="2" item="1"/>
          <tpl fld="0" item="1"/>
        </tpls>
      </n>
      <n v="15945928.619999995" in="0">
        <tpls c="4">
          <tpl fld="6" item="2"/>
          <tpl fld="3" item="8"/>
          <tpl fld="2" item="3"/>
          <tpl fld="0" item="1"/>
        </tpls>
      </n>
      <n v="14062691.539999999" in="0">
        <tpls c="4">
          <tpl fld="6" item="2"/>
          <tpl fld="3" item="8"/>
          <tpl fld="2" item="1"/>
          <tpl fld="0" item="1"/>
        </tpls>
      </n>
      <n v="11809374.859999998" in="0">
        <tpls c="4">
          <tpl fld="6" item="2"/>
          <tpl fld="3" item="7"/>
          <tpl fld="2" item="0"/>
          <tpl fld="0" item="1"/>
        </tpls>
      </n>
      <n v="159169020.81" in="0">
        <tpls c="4">
          <tpl fld="6" item="2"/>
          <tpl fld="3" item="7"/>
          <tpl fld="2" item="6"/>
          <tpl fld="0" item="1"/>
        </tpls>
      </n>
      <n v="9812093.8699999992" in="0">
        <tpls c="4">
          <tpl fld="6" item="2"/>
          <tpl fld="3" item="7"/>
          <tpl fld="2" item="2"/>
          <tpl fld="0" item="1"/>
        </tpls>
      </n>
      <n v="23868838.539999999" in="0">
        <tpls c="4">
          <tpl fld="6" item="2"/>
          <tpl fld="3" item="8"/>
          <tpl fld="2" item="5"/>
          <tpl fld="0" item="1"/>
        </tpls>
      </n>
      <n v="32044.62" in="0">
        <tpls c="3">
          <tpl fld="6" item="2"/>
          <tpl fld="1" item="9"/>
          <tpl fld="0" item="0"/>
        </tpls>
      </n>
      <n v="10319312.440000001" in="0">
        <tpls c="4">
          <tpl fld="6" item="2"/>
          <tpl fld="3" item="9"/>
          <tpl fld="2" item="2"/>
          <tpl fld="0" item="1"/>
        </tpls>
      </n>
      <n v="15553556.349999992" in="0">
        <tpls c="4">
          <tpl fld="6" item="2"/>
          <tpl fld="3" item="9"/>
          <tpl fld="2" item="4"/>
          <tpl fld="0" item="1"/>
        </tpls>
      </n>
      <n v="12158990.129999999" in="0">
        <tpls c="4">
          <tpl fld="6" item="2"/>
          <tpl fld="3" item="9"/>
          <tpl fld="2" item="0"/>
          <tpl fld="0" item="1"/>
        </tpls>
      </n>
      <n v="18468940.510000002" in="0">
        <tpls c="4">
          <tpl fld="6" item="2"/>
          <tpl fld="3" item="9"/>
          <tpl fld="2" item="3"/>
          <tpl fld="0" item="1"/>
        </tpls>
      </n>
      <n v="31465091.069999989" in="0">
        <tpls c="4">
          <tpl fld="6" item="2"/>
          <tpl fld="3" item="9"/>
          <tpl fld="2" item="5"/>
          <tpl fld="0" item="1"/>
        </tpls>
      </n>
      <n v="14639648.710000003" in="0">
        <tpls c="4">
          <tpl fld="6" item="2"/>
          <tpl fld="3" item="9"/>
          <tpl fld="2" item="1"/>
          <tpl fld="0" item="1"/>
        </tpls>
      </n>
      <n v="31890.29" in="0">
        <tpls c="3">
          <tpl fld="6" item="2"/>
          <tpl fld="1" item="10"/>
          <tpl fld="0" item="0"/>
        </tpls>
      </n>
      <n v="162664837.41000006" in="0">
        <tpls c="4">
          <tpl fld="6" item="2"/>
          <tpl fld="3" item="9"/>
          <tpl fld="2" item="6"/>
          <tpl fld="0" item="1"/>
        </tpls>
      </n>
      <n v="18423581.530000005" in="0">
        <tpls c="4">
          <tpl fld="6" item="2"/>
          <tpl fld="3" item="10"/>
          <tpl fld="2" item="3"/>
          <tpl fld="0" item="1"/>
        </tpls>
      </n>
      <n v="14781082.889999999" in="0">
        <tpls c="4">
          <tpl fld="6" item="2"/>
          <tpl fld="3" item="10"/>
          <tpl fld="2" item="1"/>
          <tpl fld="0" item="1"/>
        </tpls>
      </n>
      <n v="166553894.87" in="0">
        <tpls c="4">
          <tpl fld="6" item="2"/>
          <tpl fld="3" item="10"/>
          <tpl fld="2" item="6"/>
          <tpl fld="0" item="1"/>
        </tpls>
      </n>
      <n v="11110232.719999999" in="0">
        <tpls c="4">
          <tpl fld="6" item="2"/>
          <tpl fld="3" item="10"/>
          <tpl fld="2" item="2"/>
          <tpl fld="0" item="1"/>
        </tpls>
      </n>
      <n v="16247170.529999999" in="0">
        <tpls c="4">
          <tpl fld="6" item="2"/>
          <tpl fld="3" item="10"/>
          <tpl fld="2" item="4"/>
          <tpl fld="0" item="1"/>
        </tpls>
      </n>
      <n v="31093549.829999998" in="0">
        <tpls c="4">
          <tpl fld="6" item="2"/>
          <tpl fld="3" item="10"/>
          <tpl fld="2" item="5"/>
          <tpl fld="0" item="1"/>
        </tpls>
      </n>
      <n v="13144510.780000001" in="0">
        <tpls c="4">
          <tpl fld="6" item="2"/>
          <tpl fld="3" item="10"/>
          <tpl fld="2" item="0"/>
          <tpl fld="0" item="1"/>
        </tpls>
      </n>
      <n v="31636.799999999999" in="0">
        <tpls c="3">
          <tpl fld="6" item="2"/>
          <tpl fld="1" item="11"/>
          <tpl fld="0" item="0"/>
        </tpls>
      </n>
      <n v="31278.18" in="0">
        <tpls c="3">
          <tpl fld="6" item="2"/>
          <tpl fld="1" item="12"/>
          <tpl fld="0" item="0"/>
        </tpls>
      </n>
      <n v="19756220.599999998" in="0">
        <tpls c="4">
          <tpl fld="6" item="2"/>
          <tpl fld="3" item="11"/>
          <tpl fld="2" item="3"/>
          <tpl fld="0" item="1"/>
        </tpls>
      </n>
      <n v="13982932.529999999" in="0">
        <tpls c="4">
          <tpl fld="6" item="2"/>
          <tpl fld="3" item="11"/>
          <tpl fld="2" item="0"/>
          <tpl fld="0" item="1"/>
        </tpls>
      </n>
      <n v="32684227.02" in="0">
        <tpls c="4">
          <tpl fld="6" item="2"/>
          <tpl fld="3" item="11"/>
          <tpl fld="2" item="5"/>
          <tpl fld="0" item="1"/>
        </tpls>
      </n>
      <n v="171885900.60999998" in="0">
        <tpls c="4">
          <tpl fld="6" item="2"/>
          <tpl fld="3" item="11"/>
          <tpl fld="2" item="6"/>
          <tpl fld="0" item="1"/>
        </tpls>
      </n>
      <n v="16750397.790000001" in="0">
        <tpls c="4">
          <tpl fld="6" item="2"/>
          <tpl fld="3" item="11"/>
          <tpl fld="2" item="4"/>
          <tpl fld="0" item="1"/>
        </tpls>
      </n>
      <n v="11452486.75" in="0">
        <tpls c="4">
          <tpl fld="6" item="2"/>
          <tpl fld="3" item="11"/>
          <tpl fld="2" item="2"/>
          <tpl fld="0" item="1"/>
        </tpls>
      </n>
      <n v="14983117.060000001" in="0">
        <tpls c="4">
          <tpl fld="6" item="2"/>
          <tpl fld="3" item="11"/>
          <tpl fld="2" item="1"/>
          <tpl fld="0" item="1"/>
        </tpls>
      </n>
      <n v="14186225.970000001" in="0">
        <tpls c="4">
          <tpl fld="6" item="2"/>
          <tpl fld="3" item="12"/>
          <tpl fld="2" item="0"/>
          <tpl fld="0" item="1"/>
        </tpls>
      </n>
      <n v="179795393.95999998" in="0">
        <tpls c="4">
          <tpl fld="6" item="2"/>
          <tpl fld="3" item="12"/>
          <tpl fld="2" item="6"/>
          <tpl fld="0" item="1"/>
        </tpls>
      </n>
      <n v="15649069.510000002" in="0">
        <tpls c="4">
          <tpl fld="6" item="2"/>
          <tpl fld="3" item="12"/>
          <tpl fld="2" item="1"/>
          <tpl fld="0" item="1"/>
        </tpls>
      </n>
      <n v="21654512.780000001" in="0">
        <tpls c="4">
          <tpl fld="6" item="2"/>
          <tpl fld="3" item="12"/>
          <tpl fld="2" item="3"/>
          <tpl fld="0" item="1"/>
        </tpls>
      </n>
      <n v="17661696.849999998" in="0">
        <tpls c="4">
          <tpl fld="6" item="2"/>
          <tpl fld="3" item="12"/>
          <tpl fld="2" item="4"/>
          <tpl fld="0" item="1"/>
        </tpls>
      </n>
      <n v="12281338.889999995" in="0">
        <tpls c="4">
          <tpl fld="6" item="2"/>
          <tpl fld="3" item="12"/>
          <tpl fld="2" item="2"/>
          <tpl fld="0" item="1"/>
        </tpls>
      </n>
      <n v="34650515.619999997" in="0">
        <tpls c="4">
          <tpl fld="6" item="2"/>
          <tpl fld="3" item="12"/>
          <tpl fld="2" item="5"/>
          <tpl fld="0" item="1"/>
        </tpls>
      </n>
      <n v="31043.39" in="0">
        <tpls c="3">
          <tpl fld="6" item="2"/>
          <tpl fld="1" item="13"/>
          <tpl fld="0" item="0"/>
        </tpls>
      </n>
      <n v="12978963.649999997" in="0">
        <tpls c="4">
          <tpl fld="6" item="2"/>
          <tpl fld="3" item="13"/>
          <tpl fld="2" item="2"/>
          <tpl fld="0" item="1"/>
        </tpls>
      </n>
      <n v="17144939.390000001" in="0">
        <tpls c="4">
          <tpl fld="6" item="2"/>
          <tpl fld="3" item="13"/>
          <tpl fld="2" item="1"/>
          <tpl fld="0" item="1"/>
        </tpls>
      </n>
      <n v="22593940.230000004" in="0">
        <tpls c="4">
          <tpl fld="6" item="2"/>
          <tpl fld="3" item="13"/>
          <tpl fld="2" item="3"/>
          <tpl fld="0" item="1"/>
        </tpls>
      </n>
      <n v="36960244.920000002" in="0">
        <tpls c="4">
          <tpl fld="6" item="2"/>
          <tpl fld="3" item="13"/>
          <tpl fld="2" item="5"/>
          <tpl fld="0" item="1"/>
        </tpls>
      </n>
      <n v="18427305.93" in="0">
        <tpls c="4">
          <tpl fld="6" item="2"/>
          <tpl fld="3" item="13"/>
          <tpl fld="2" item="4"/>
          <tpl fld="0" item="1"/>
        </tpls>
      </n>
      <n v="190424986.12999997" in="0">
        <tpls c="4">
          <tpl fld="6" item="2"/>
          <tpl fld="3" item="13"/>
          <tpl fld="2" item="6"/>
          <tpl fld="0" item="1"/>
        </tpls>
      </n>
      <n v="15606934.280000001" in="0">
        <tpls c="4">
          <tpl fld="6" item="2"/>
          <tpl fld="3" item="13"/>
          <tpl fld="2" item="0"/>
          <tpl fld="0" item="1"/>
        </tpls>
      </n>
      <n v="30831.01" in="0">
        <tpls c="3">
          <tpl fld="6" item="2"/>
          <tpl fld="1" item="14"/>
          <tpl fld="0" item="0"/>
        </tpls>
      </n>
      <n v="18428770.770000003" in="0">
        <tpls c="4">
          <tpl fld="6" item="2"/>
          <tpl fld="3" item="14"/>
          <tpl fld="2" item="1"/>
          <tpl fld="0" item="1"/>
        </tpls>
      </n>
      <n v="37230482.00999999" in="0">
        <tpls c="4">
          <tpl fld="6" item="2"/>
          <tpl fld="3" item="14"/>
          <tpl fld="2" item="5"/>
          <tpl fld="0" item="1"/>
        </tpls>
      </n>
      <n v="202772662.58999997" in="0">
        <tpls c="4">
          <tpl fld="6" item="2"/>
          <tpl fld="3" item="14"/>
          <tpl fld="2" item="6"/>
          <tpl fld="0" item="1"/>
        </tpls>
      </n>
      <n v="14976879.620000003" in="0">
        <tpls c="4">
          <tpl fld="6" item="2"/>
          <tpl fld="3" item="14"/>
          <tpl fld="2" item="0"/>
          <tpl fld="0" item="1"/>
        </tpls>
      </n>
      <n v="13627577.619999997" in="0">
        <tpls c="4">
          <tpl fld="6" item="2"/>
          <tpl fld="3" item="14"/>
          <tpl fld="2" item="2"/>
          <tpl fld="0" item="1"/>
        </tpls>
      </n>
      <n v="19465867.620000005" in="0">
        <tpls c="4">
          <tpl fld="6" item="2"/>
          <tpl fld="3" item="14"/>
          <tpl fld="2" item="4"/>
          <tpl fld="0" item="1"/>
        </tpls>
      </n>
      <n v="22845434.720000003" in="0">
        <tpls c="4">
          <tpl fld="6" item="2"/>
          <tpl fld="3" item="14"/>
          <tpl fld="2" item="3"/>
          <tpl fld="0" item="1"/>
        </tpls>
      </n>
      <n v="30931.08" in="0">
        <tpls c="3">
          <tpl fld="6" item="2"/>
          <tpl fld="1" item="15"/>
          <tpl fld="0" item="0"/>
        </tpls>
      </n>
      <n v="17205609.879999999" in="0">
        <tpls c="4">
          <tpl fld="6" item="2"/>
          <tpl fld="3" item="15"/>
          <tpl fld="2" item="1"/>
          <tpl fld="0" item="1"/>
        </tpls>
      </n>
      <n v="22290424.789999999" in="0">
        <tpls c="4">
          <tpl fld="6" item="2"/>
          <tpl fld="3" item="15"/>
          <tpl fld="2" item="3"/>
          <tpl fld="0" item="1"/>
        </tpls>
      </n>
      <n v="13670795.190000005" in="0">
        <tpls c="4">
          <tpl fld="6" item="2"/>
          <tpl fld="3" item="15"/>
          <tpl fld="2" item="2"/>
          <tpl fld="0" item="1"/>
        </tpls>
      </n>
      <n v="18975904.5" in="0">
        <tpls c="4">
          <tpl fld="6" item="2"/>
          <tpl fld="3" item="15"/>
          <tpl fld="2" item="4"/>
          <tpl fld="0" item="1"/>
        </tpls>
      </n>
      <n v="37533519.920000002" in="0">
        <tpls c="4">
          <tpl fld="6" item="2"/>
          <tpl fld="3" item="15"/>
          <tpl fld="2" item="5"/>
          <tpl fld="0" item="1"/>
        </tpls>
      </n>
      <n v="15468996.289999999" in="0">
        <tpls c="4">
          <tpl fld="6" item="2"/>
          <tpl fld="3" item="15"/>
          <tpl fld="2" item="0"/>
          <tpl fld="0" item="1"/>
        </tpls>
      </n>
      <n v="200554531.72999999" in="0">
        <tpls c="4">
          <tpl fld="6" item="2"/>
          <tpl fld="3" item="15"/>
          <tpl fld="2" item="6"/>
          <tpl fld="0" item="1"/>
        </tpls>
      </n>
      <n v="30570.85" in="0">
        <tpls c="3">
          <tpl fld="6" item="2"/>
          <tpl fld="1" item="16"/>
          <tpl fld="0" item="0"/>
        </tpls>
      </n>
      <n v="30501.360000000001" in="0">
        <tpls c="3">
          <tpl fld="6" item="2"/>
          <tpl fld="1" item="17"/>
          <tpl fld="0" item="0"/>
        </tpls>
      </n>
      <n v="13576761.320000002" in="0">
        <tpls c="4">
          <tpl fld="6" item="2"/>
          <tpl fld="3" item="16"/>
          <tpl fld="2" item="2"/>
          <tpl fld="0" item="1"/>
        </tpls>
      </n>
      <n v="17433679.289999999" in="0">
        <tpls c="4">
          <tpl fld="6" item="2"/>
          <tpl fld="3" item="16"/>
          <tpl fld="2" item="1"/>
          <tpl fld="0" item="1"/>
        </tpls>
      </n>
      <n v="16352144.049999999" in="0">
        <tpls c="4">
          <tpl fld="6" item="2"/>
          <tpl fld="3" item="16"/>
          <tpl fld="2" item="0"/>
          <tpl fld="0" item="1"/>
        </tpls>
      </n>
      <n v="38876283.95000001" in="0">
        <tpls c="4">
          <tpl fld="6" item="2"/>
          <tpl fld="3" item="16"/>
          <tpl fld="2" item="5"/>
          <tpl fld="0" item="1"/>
        </tpls>
      </n>
      <n v="202247196.08999997" in="0">
        <tpls c="4">
          <tpl fld="6" item="2"/>
          <tpl fld="3" item="16"/>
          <tpl fld="2" item="6"/>
          <tpl fld="0" item="1"/>
        </tpls>
      </n>
      <n v="19135832.029999997" in="0">
        <tpls c="4">
          <tpl fld="6" item="2"/>
          <tpl fld="3" item="16"/>
          <tpl fld="2" item="4"/>
          <tpl fld="0" item="1"/>
        </tpls>
      </n>
      <n v="22695782.270000003" in="0">
        <tpls c="4">
          <tpl fld="6" item="2"/>
          <tpl fld="3" item="16"/>
          <tpl fld="2" item="3"/>
          <tpl fld="0" item="1"/>
        </tpls>
      </n>
      <n v="21254314.73" in="0">
        <tpls c="4">
          <tpl fld="6" item="2"/>
          <tpl fld="3" item="17"/>
          <tpl fld="2" item="1"/>
          <tpl fld="0" item="1"/>
        </tpls>
      </n>
      <n v="189464503.90999997" in="0">
        <tpls c="4">
          <tpl fld="6" item="2"/>
          <tpl fld="3" item="17"/>
          <tpl fld="2" item="6"/>
          <tpl fld="0" item="1"/>
        </tpls>
      </n>
      <n v="19323684.449999996" in="0">
        <tpls c="4">
          <tpl fld="6" item="2"/>
          <tpl fld="3" item="17"/>
          <tpl fld="2" item="4"/>
          <tpl fld="0" item="1"/>
        </tpls>
      </n>
      <n v="16193220.029999997" in="0">
        <tpls c="4">
          <tpl fld="6" item="2"/>
          <tpl fld="3" item="17"/>
          <tpl fld="2" item="0"/>
          <tpl fld="0" item="1"/>
        </tpls>
      </n>
      <n v="22978457.679999996" in="0">
        <tpls c="4">
          <tpl fld="6" item="2"/>
          <tpl fld="3" item="17"/>
          <tpl fld="2" item="3"/>
          <tpl fld="0" item="1"/>
        </tpls>
      </n>
      <n v="13843034.27" in="0">
        <tpls c="4">
          <tpl fld="6" item="2"/>
          <tpl fld="3" item="17"/>
          <tpl fld="2" item="2"/>
          <tpl fld="0" item="1"/>
        </tpls>
      </n>
      <n v="30017.1" in="0">
        <tpls c="3">
          <tpl fld="6" item="2"/>
          <tpl fld="1" item="18"/>
          <tpl fld="0" item="0"/>
        </tpls>
      </n>
      <n v="38226321.359999999" in="0">
        <tpls c="4">
          <tpl fld="6" item="2"/>
          <tpl fld="3" item="17"/>
          <tpl fld="2" item="5"/>
          <tpl fld="0" item="1"/>
        </tpls>
      </n>
      <n v="23264359.550000001" in="0">
        <tpls c="4">
          <tpl fld="6" item="2"/>
          <tpl fld="3" item="18"/>
          <tpl fld="2" item="3"/>
          <tpl fld="0" item="1"/>
        </tpls>
      </n>
      <n v="19159602.789999999" in="0">
        <tpls c="4">
          <tpl fld="6" item="2"/>
          <tpl fld="3" item="18"/>
          <tpl fld="2" item="4"/>
          <tpl fld="0" item="1"/>
        </tpls>
      </n>
      <n v="16277286.189999996" in="0">
        <tpls c="4">
          <tpl fld="6" item="2"/>
          <tpl fld="3" item="18"/>
          <tpl fld="2" item="0"/>
          <tpl fld="0" item="1"/>
        </tpls>
      </n>
      <n v="38412906.130000003" in="0">
        <tpls c="4">
          <tpl fld="6" item="2"/>
          <tpl fld="3" item="18"/>
          <tpl fld="2" item="5"/>
          <tpl fld="0" item="1"/>
        </tpls>
      </n>
      <n v="189960939.35999995" in="0">
        <tpls c="4">
          <tpl fld="6" item="2"/>
          <tpl fld="3" item="18"/>
          <tpl fld="2" item="6"/>
          <tpl fld="0" item="1"/>
        </tpls>
      </n>
      <n v="13772365.879999995" in="0">
        <tpls c="4">
          <tpl fld="6" item="2"/>
          <tpl fld="3" item="18"/>
          <tpl fld="2" item="2"/>
          <tpl fld="0" item="1"/>
        </tpls>
      </n>
      <n v="22083509.480000004" in="0">
        <tpls c="4">
          <tpl fld="6" item="2"/>
          <tpl fld="3" item="18"/>
          <tpl fld="2" item="1"/>
          <tpl fld="0" item="1"/>
        </tpls>
      </n>
      <n v="30370.49" in="0">
        <tpls c="3">
          <tpl fld="6" item="2"/>
          <tpl fld="1" item="19"/>
          <tpl fld="0" item="0"/>
        </tpls>
      </n>
      <n v="16551417.929999998" in="0">
        <tpls c="4">
          <tpl fld="6" item="2"/>
          <tpl fld="3" item="19"/>
          <tpl fld="2" item="0"/>
          <tpl fld="0" item="1"/>
        </tpls>
      </n>
      <n v="41593137.910000011" in="0">
        <tpls c="4">
          <tpl fld="6" item="2"/>
          <tpl fld="3" item="19"/>
          <tpl fld="2" item="5"/>
          <tpl fld="0" item="1"/>
        </tpls>
      </n>
      <n v="24280902.880000003" in="0">
        <tpls c="4">
          <tpl fld="6" item="2"/>
          <tpl fld="3" item="19"/>
          <tpl fld="2" item="1"/>
          <tpl fld="0" item="1"/>
        </tpls>
      </n>
      <n v="20443426.369999997" in="0">
        <tpls c="4">
          <tpl fld="6" item="2"/>
          <tpl fld="3" item="19"/>
          <tpl fld="2" item="4"/>
          <tpl fld="0" item="1"/>
        </tpls>
      </n>
      <n v="14186560.440000003" in="0">
        <tpls c="4">
          <tpl fld="6" item="2"/>
          <tpl fld="3" item="19"/>
          <tpl fld="2" item="2"/>
          <tpl fld="0" item="1"/>
        </tpls>
      </n>
      <n v="24410203.700000007" in="0">
        <tpls c="4">
          <tpl fld="6" item="2"/>
          <tpl fld="3" item="19"/>
          <tpl fld="2" item="3"/>
          <tpl fld="0" item="1"/>
        </tpls>
      </n>
      <n v="197283822.36000001" in="0">
        <tpls c="4">
          <tpl fld="6" item="2"/>
          <tpl fld="3" item="19"/>
          <tpl fld="2" item="6"/>
          <tpl fld="0" item="1"/>
        </tpls>
      </n>
      <n v="30421.63" in="0">
        <tpls c="3">
          <tpl fld="6" item="2"/>
          <tpl fld="1" item="20"/>
          <tpl fld="0" item="0"/>
        </tpls>
      </n>
      <n v="200445540.86000004" in="0">
        <tpls c="4">
          <tpl fld="6" item="2"/>
          <tpl fld="3" item="20"/>
          <tpl fld="2" item="6"/>
          <tpl fld="0" item="1"/>
        </tpls>
      </n>
      <n v="14602634.060000001" in="0">
        <tpls c="4">
          <tpl fld="6" item="2"/>
          <tpl fld="3" item="20"/>
          <tpl fld="2" item="2"/>
          <tpl fld="0" item="1"/>
        </tpls>
      </n>
      <n v="25164206.57" in="0">
        <tpls c="4">
          <tpl fld="6" item="2"/>
          <tpl fld="3" item="20"/>
          <tpl fld="2" item="3"/>
          <tpl fld="0" item="1"/>
        </tpls>
      </n>
      <n v="42218694.5" in="0">
        <tpls c="4">
          <tpl fld="6" item="2"/>
          <tpl fld="3" item="20"/>
          <tpl fld="2" item="5"/>
          <tpl fld="0" item="1"/>
        </tpls>
      </n>
      <n v="16366048.709999999" in="0">
        <tpls c="4">
          <tpl fld="6" item="2"/>
          <tpl fld="3" item="20"/>
          <tpl fld="2" item="0"/>
          <tpl fld="0" item="1"/>
        </tpls>
      </n>
      <n v="21347281.679999985" in="0">
        <tpls c="4">
          <tpl fld="6" item="2"/>
          <tpl fld="3" item="20"/>
          <tpl fld="2" item="4"/>
          <tpl fld="0" item="1"/>
        </tpls>
      </n>
      <n v="27206719.840000011" in="0">
        <tpls c="4">
          <tpl fld="6" item="2"/>
          <tpl fld="3" item="20"/>
          <tpl fld="2" item="1"/>
          <tpl fld="0" item="1"/>
        </tpls>
      </n>
      <n v="31082.2" in="0">
        <tpls c="3">
          <tpl fld="6" item="2"/>
          <tpl fld="1" item="21"/>
          <tpl fld="0" item="0"/>
        </tpls>
      </n>
      <n v="216892475.03" in="0">
        <tpls c="4">
          <tpl fld="6" item="2"/>
          <tpl fld="3" item="21"/>
          <tpl fld="2" item="6"/>
          <tpl fld="0" item="1"/>
        </tpls>
      </n>
      <n v="15585460.800000003" in="0">
        <tpls c="4">
          <tpl fld="6" item="2"/>
          <tpl fld="3" item="21"/>
          <tpl fld="2" item="2"/>
          <tpl fld="0" item="1"/>
        </tpls>
      </n>
      <n v="16654856.949999996" in="0">
        <tpls c="4">
          <tpl fld="6" item="2"/>
          <tpl fld="3" item="21"/>
          <tpl fld="2" item="0"/>
          <tpl fld="0" item="1"/>
        </tpls>
      </n>
      <n v="46572700.679999985" in="0">
        <tpls c="4">
          <tpl fld="6" item="2"/>
          <tpl fld="3" item="21"/>
          <tpl fld="2" item="5"/>
          <tpl fld="0" item="1"/>
        </tpls>
      </n>
      <n v="23125636.669999998" in="0">
        <tpls c="4">
          <tpl fld="6" item="2"/>
          <tpl fld="3" item="21"/>
          <tpl fld="2" item="4"/>
          <tpl fld="0" item="1"/>
        </tpls>
      </n>
      <n v="28287475.039999999" in="0">
        <tpls c="4">
          <tpl fld="6" item="2"/>
          <tpl fld="3" item="21"/>
          <tpl fld="2" item="3"/>
          <tpl fld="0" item="1"/>
        </tpls>
      </n>
      <n v="31594.97" in="0">
        <tpls c="3">
          <tpl fld="6" item="2"/>
          <tpl fld="1" item="22"/>
          <tpl fld="0" item="0"/>
        </tpls>
      </n>
      <n v="31572145.949999999" in="0">
        <tpls c="4">
          <tpl fld="6" item="2"/>
          <tpl fld="3" item="21"/>
          <tpl fld="2" item="1"/>
          <tpl fld="0" item="1"/>
        </tpls>
      </n>
      <n v="227689706.62" in="0">
        <tpls c="4">
          <tpl fld="6" item="2"/>
          <tpl fld="3" item="22"/>
          <tpl fld="2" item="6"/>
          <tpl fld="0" item="1"/>
        </tpls>
      </n>
      <n v="29374207.879999995" in="0">
        <tpls c="4">
          <tpl fld="6" item="2"/>
          <tpl fld="3" item="22"/>
          <tpl fld="2" item="3"/>
          <tpl fld="0" item="1"/>
        </tpls>
      </n>
      <n v="17536184.16" in="0">
        <tpls c="4">
          <tpl fld="6" item="2"/>
          <tpl fld="3" item="22"/>
          <tpl fld="2" item="0"/>
          <tpl fld="0" item="1"/>
        </tpls>
      </n>
      <n v="15934020.109999998" in="0">
        <tpls c="4">
          <tpl fld="6" item="2"/>
          <tpl fld="3" item="22"/>
          <tpl fld="2" item="2"/>
          <tpl fld="0" item="1"/>
        </tpls>
      </n>
      <n v="32803702.260000005" in="0">
        <tpls c="4">
          <tpl fld="6" item="2"/>
          <tpl fld="3" item="22"/>
          <tpl fld="2" item="1"/>
          <tpl fld="0" item="1"/>
        </tpls>
      </n>
      <n v="24219804.049999997" in="0">
        <tpls c="4">
          <tpl fld="6" item="2"/>
          <tpl fld="3" item="22"/>
          <tpl fld="2" item="4"/>
          <tpl fld="0" item="1"/>
        </tpls>
      </n>
      <n v="48803305.000000007" in="0">
        <tpls c="4">
          <tpl fld="6" item="2"/>
          <tpl fld="3" item="22"/>
          <tpl fld="2" item="5"/>
          <tpl fld="0" item="1"/>
        </tpls>
      </n>
      <n v="32517.63" in="0">
        <tpls c="3">
          <tpl fld="6" item="2"/>
          <tpl fld="1" item="23"/>
          <tpl fld="0" item="0"/>
        </tpls>
      </n>
      <n v="33734.29" in="0">
        <tpls c="3">
          <tpl fld="6" item="2"/>
          <tpl fld="1" item="24"/>
          <tpl fld="0" item="0"/>
        </tpls>
      </n>
      <n v="35831998.489999995" in="0">
        <tpls c="4">
          <tpl fld="6" item="2"/>
          <tpl fld="3" item="23"/>
          <tpl fld="2" item="1"/>
          <tpl fld="0" item="1"/>
        </tpls>
      </n>
      <n v="33805855.969999999" in="0">
        <tpls c="4">
          <tpl fld="6" item="2"/>
          <tpl fld="3" item="23"/>
          <tpl fld="2" item="3"/>
          <tpl fld="0" item="1"/>
        </tpls>
      </n>
      <n v="26107524.09" in="0">
        <tpls c="4">
          <tpl fld="6" item="2"/>
          <tpl fld="3" item="23"/>
          <tpl fld="2" item="4"/>
          <tpl fld="0" item="1"/>
        </tpls>
      </n>
      <n v="52355466.039999984" in="0">
        <tpls c="4">
          <tpl fld="6" item="2"/>
          <tpl fld="3" item="23"/>
          <tpl fld="2" item="5"/>
          <tpl fld="0" item="1"/>
        </tpls>
      </n>
      <n v="16402177.519999998" in="0">
        <tpls c="4">
          <tpl fld="6" item="2"/>
          <tpl fld="3" item="23"/>
          <tpl fld="2" item="2"/>
          <tpl fld="0" item="1"/>
        </tpls>
      </n>
      <n v="248707972.79999992" in="0">
        <tpls c="4">
          <tpl fld="6" item="2"/>
          <tpl fld="3" item="23"/>
          <tpl fld="2" item="6"/>
          <tpl fld="0" item="1"/>
        </tpls>
      </n>
      <n v="19121168.840000004" in="0">
        <tpls c="4">
          <tpl fld="6" item="2"/>
          <tpl fld="3" item="23"/>
          <tpl fld="2" item="0"/>
          <tpl fld="0" item="1"/>
        </tpls>
      </n>
      <n v="28443440.079999994" in="0">
        <tpls c="4">
          <tpl fld="6" item="2"/>
          <tpl fld="3" item="24"/>
          <tpl fld="2" item="4"/>
          <tpl fld="0" item="1"/>
        </tpls>
      </n>
      <n v="21216901.860000003" in="0">
        <tpls c="4">
          <tpl fld="6" item="2"/>
          <tpl fld="3" item="24"/>
          <tpl fld="2" item="0"/>
          <tpl fld="0" item="1"/>
        </tpls>
      </n>
      <n v="39261859.170000002" in="0">
        <tpls c="4">
          <tpl fld="6" item="2"/>
          <tpl fld="3" item="24"/>
          <tpl fld="2" item="1"/>
          <tpl fld="0" item="1"/>
        </tpls>
      </n>
      <n v="17015391.16" in="0">
        <tpls c="4">
          <tpl fld="6" item="2"/>
          <tpl fld="3" item="24"/>
          <tpl fld="2" item="2"/>
          <tpl fld="0" item="1"/>
        </tpls>
      </n>
      <n v="36533876.030000009" in="0">
        <tpls c="4">
          <tpl fld="6" item="2"/>
          <tpl fld="3" item="24"/>
          <tpl fld="2" item="3"/>
          <tpl fld="0" item="1"/>
        </tpls>
      </n>
      <n v="54674653.129999995" in="0">
        <tpls c="4">
          <tpl fld="6" item="2"/>
          <tpl fld="3" item="24"/>
          <tpl fld="2" item="5"/>
          <tpl fld="0" item="1"/>
        </tpls>
      </n>
      <n v="290740013.83999997" in="0">
        <tpls c="4">
          <tpl fld="6" item="2"/>
          <tpl fld="3" item="24"/>
          <tpl fld="2" item="6"/>
          <tpl fld="0" item="1"/>
        </tpls>
      </n>
      <n v="33960.9" in="0">
        <tpls c="3">
          <tpl fld="6" item="2"/>
          <tpl fld="1" item="25"/>
          <tpl fld="0" item="0"/>
        </tpls>
      </n>
      <n v="294694726.23999995" in="0">
        <tpls c="4">
          <tpl fld="6" item="2"/>
          <tpl fld="3" item="25"/>
          <tpl fld="2" item="6"/>
          <tpl fld="0" item="1"/>
        </tpls>
      </n>
      <n v="42724349.839999989" in="0">
        <tpls c="4">
          <tpl fld="6" item="2"/>
          <tpl fld="3" item="25"/>
          <tpl fld="2" item="1"/>
          <tpl fld="0" item="1"/>
        </tpls>
      </n>
      <n v="61198210.979999989" in="0">
        <tpls c="4">
          <tpl fld="6" item="2"/>
          <tpl fld="3" item="25"/>
          <tpl fld="2" item="5"/>
          <tpl fld="0" item="1"/>
        </tpls>
      </n>
      <n v="29523343.760000002" in="0">
        <tpls c="4">
          <tpl fld="6" item="2"/>
          <tpl fld="3" item="25"/>
          <tpl fld="2" item="4"/>
          <tpl fld="0" item="1"/>
        </tpls>
      </n>
      <n v="33536.699999999997" in="0">
        <tpls c="3">
          <tpl fld="6" item="2"/>
          <tpl fld="1" item="26"/>
          <tpl fld="0" item="0"/>
        </tpls>
      </n>
      <n v="36756666.449999996" in="0">
        <tpls c="4">
          <tpl fld="6" item="2"/>
          <tpl fld="3" item="25"/>
          <tpl fld="2" item="3"/>
          <tpl fld="0" item="1"/>
        </tpls>
      </n>
      <n v="22184645.009999994" in="0">
        <tpls c="4">
          <tpl fld="6" item="2"/>
          <tpl fld="3" item="25"/>
          <tpl fld="2" item="0"/>
          <tpl fld="0" item="1"/>
        </tpls>
      </n>
      <n v="16857698.629999995" in="0">
        <tpls c="4">
          <tpl fld="6" item="2"/>
          <tpl fld="3" item="25"/>
          <tpl fld="2" item="2"/>
          <tpl fld="0" item="1"/>
        </tpls>
      </n>
      <n v="59326758.949999981" in="0">
        <tpls c="4">
          <tpl fld="6" item="2"/>
          <tpl fld="3" item="26"/>
          <tpl fld="2" item="5"/>
          <tpl fld="0" item="1"/>
        </tpls>
      </n>
      <n v="17325954.800000001" in="0">
        <tpls c="4">
          <tpl fld="6" item="2"/>
          <tpl fld="3" item="26"/>
          <tpl fld="2" item="2"/>
          <tpl fld="0" item="1"/>
        </tpls>
      </n>
      <n v="305185874.38" in="0">
        <tpls c="4">
          <tpl fld="6" item="2"/>
          <tpl fld="3" item="26"/>
          <tpl fld="2" item="6"/>
          <tpl fld="0" item="1"/>
        </tpls>
      </n>
      <n v="19397410.319999997" in="0">
        <tpls c="4">
          <tpl fld="6" item="2"/>
          <tpl fld="3" item="26"/>
          <tpl fld="2" item="0"/>
          <tpl fld="0" item="1"/>
        </tpls>
      </n>
      <n v="47517403.619999997" in="0">
        <tpls c="4">
          <tpl fld="6" item="2"/>
          <tpl fld="3" item="26"/>
          <tpl fld="2" item="1"/>
          <tpl fld="0" item="1"/>
        </tpls>
      </n>
      <n v="29963529.790000003" in="0">
        <tpls c="4">
          <tpl fld="6" item="2"/>
          <tpl fld="3" item="26"/>
          <tpl fld="2" item="4"/>
          <tpl fld="0" item="1"/>
        </tpls>
      </n>
      <n v="41616351.600000001" in="0">
        <tpls c="4">
          <tpl fld="6" item="2"/>
          <tpl fld="3" item="26"/>
          <tpl fld="2" item="3"/>
          <tpl fld="0" item="1"/>
        </tpls>
      </n>
      <n v="33606.76" in="0">
        <tpls c="3">
          <tpl fld="6" item="2"/>
          <tpl fld="1" item="27"/>
          <tpl fld="0" item="0"/>
        </tpls>
      </n>
      <n v="70864079.350000009" in="0">
        <tpls c="4">
          <tpl fld="6" item="2"/>
          <tpl fld="3" item="27"/>
          <tpl fld="2" item="5"/>
          <tpl fld="0" item="1"/>
        </tpls>
      </n>
      <n v="20290137.350000005" in="0">
        <tpls c="4">
          <tpl fld="6" item="2"/>
          <tpl fld="3" item="27"/>
          <tpl fld="2" item="2"/>
          <tpl fld="0" item="1"/>
        </tpls>
      </n>
      <n v="326965433.82999986" in="0">
        <tpls c="4">
          <tpl fld="6" item="2"/>
          <tpl fld="3" item="27"/>
          <tpl fld="2" item="6"/>
          <tpl fld="0" item="1"/>
        </tpls>
      </n>
      <n v="32641049.519999996" in="0">
        <tpls c="4">
          <tpl fld="6" item="2"/>
          <tpl fld="3" item="27"/>
          <tpl fld="2" item="4"/>
          <tpl fld="0" item="1"/>
        </tpls>
      </n>
      <n v="23484618.439999994" in="0">
        <tpls c="4">
          <tpl fld="6" item="2"/>
          <tpl fld="3" item="27"/>
          <tpl fld="2" item="0"/>
          <tpl fld="0" item="1"/>
        </tpls>
      </n>
      <n v="43950715.430000015" in="0">
        <tpls c="4">
          <tpl fld="6" item="2"/>
          <tpl fld="3" item="27"/>
          <tpl fld="2" item="3"/>
          <tpl fld="0" item="1"/>
        </tpls>
      </n>
      <n v="55007817.560000017" in="0">
        <tpls c="4">
          <tpl fld="6" item="2"/>
          <tpl fld="3" item="27"/>
          <tpl fld="2" item="1"/>
          <tpl fld="0" item="1"/>
        </tpls>
      </n>
      <n v="34066.19" in="0">
        <tpls c="3">
          <tpl fld="6" item="2"/>
          <tpl fld="1" item="28"/>
          <tpl fld="0" item="0"/>
        </tpls>
      </n>
      <n v="22550594.650000002" in="0">
        <tpls c="4">
          <tpl fld="6" item="2"/>
          <tpl fld="3" item="28"/>
          <tpl fld="2" item="2"/>
          <tpl fld="0" item="1"/>
        </tpls>
      </n>
      <n v="27085209.859999996" in="0">
        <tpls c="4">
          <tpl fld="6" item="2"/>
          <tpl fld="3" item="28"/>
          <tpl fld="2" item="0"/>
          <tpl fld="0" item="1"/>
        </tpls>
      </n>
      <n v="34765.760000000002" in="0">
        <tpls c="3">
          <tpl fld="6" item="2"/>
          <tpl fld="1" item="0"/>
          <tpl fld="0" item="0"/>
        </tpls>
      </n>
      <n v="62703434.420000009" in="0">
        <tpls c="4">
          <tpl fld="6" item="2"/>
          <tpl fld="3" item="28"/>
          <tpl fld="2" item="1"/>
          <tpl fld="0" item="1"/>
        </tpls>
      </n>
      <n v="354262896.57999992" in="0">
        <tpls c="4">
          <tpl fld="6" item="2"/>
          <tpl fld="3" item="28"/>
          <tpl fld="2" item="6"/>
          <tpl fld="0" item="1"/>
        </tpls>
      </n>
      <n v="74686280.969999984" in="0">
        <tpls c="4">
          <tpl fld="6" item="2"/>
          <tpl fld="3" item="28"/>
          <tpl fld="2" item="5"/>
          <tpl fld="0" item="1"/>
        </tpls>
      </n>
      <n v="48635120.500000015" in="0">
        <tpls c="4">
          <tpl fld="6" item="2"/>
          <tpl fld="3" item="28"/>
          <tpl fld="2" item="3"/>
          <tpl fld="0" item="1"/>
        </tpls>
      </n>
      <n v="34363315.689999998" in="0">
        <tpls c="4">
          <tpl fld="6" item="2"/>
          <tpl fld="3" item="28"/>
          <tpl fld="2" item="4"/>
          <tpl fld="0" item="1"/>
        </tpls>
      </n>
      <n v="362797376.27999997" in="0">
        <tpls c="4">
          <tpl fld="6" item="2"/>
          <tpl fld="3" item="0"/>
          <tpl fld="2" item="6"/>
          <tpl fld="0" item="1"/>
        </tpls>
      </n>
      <n v="82083085.609999985" in="0">
        <tpls c="4">
          <tpl fld="6" item="2"/>
          <tpl fld="3" item="0"/>
          <tpl fld="2" item="5"/>
          <tpl fld="0" item="1"/>
        </tpls>
      </n>
      <n v="34214943.399999999" in="0">
        <tpls c="4">
          <tpl fld="6" item="2"/>
          <tpl fld="3" item="0"/>
          <tpl fld="2" item="4"/>
          <tpl fld="0" item="1"/>
        </tpls>
      </n>
      <n v="61712048.859999977" in="0">
        <tpls c="4">
          <tpl fld="6" item="2"/>
          <tpl fld="3" item="0"/>
          <tpl fld="2" item="1"/>
          <tpl fld="0" item="1"/>
        </tpls>
      </n>
      <n v="27982301.470000003" in="0">
        <tpls c="4">
          <tpl fld="6" item="2"/>
          <tpl fld="3" item="0"/>
          <tpl fld="2" item="0"/>
          <tpl fld="0" item="1"/>
        </tpls>
      </n>
      <n v="50746317.990000002" in="0">
        <tpls c="4">
          <tpl fld="6" item="2"/>
          <tpl fld="3" item="0"/>
          <tpl fld="2" item="3"/>
          <tpl fld="0" item="1"/>
        </tpls>
      </n>
      <n v="24589388.450000003" in="0">
        <tpls c="4">
          <tpl fld="6" item="2"/>
          <tpl fld="3" item="0"/>
          <tpl fld="2" item="2"/>
          <tpl fld="0" item="1"/>
        </tpls>
      </n>
      <n v="34879.449999999997" in="0">
        <tpls c="3">
          <tpl fld="6" item="2"/>
          <tpl fld="1" item="29"/>
          <tpl fld="0" item="0"/>
        </tpls>
      </n>
      <n v="23650384" in="0">
        <tpls c="4">
          <tpl fld="6" item="2"/>
          <tpl fld="3" item="29"/>
          <tpl fld="2" item="2"/>
          <tpl fld="0" item="1"/>
        </tpls>
      </n>
      <n v="82488348" in="0">
        <tpls c="4">
          <tpl fld="6" item="2"/>
          <tpl fld="3" item="29"/>
          <tpl fld="2" item="5"/>
          <tpl fld="0" item="1"/>
        </tpls>
      </n>
      <n v="395059069" in="0">
        <tpls c="4">
          <tpl fld="6" item="2"/>
          <tpl fld="3" item="29"/>
          <tpl fld="2" item="6"/>
          <tpl fld="0" item="1"/>
        </tpls>
      </n>
      <n v="34707702" in="0">
        <tpls c="4">
          <tpl fld="6" item="2"/>
          <tpl fld="3" item="29"/>
          <tpl fld="2" item="4"/>
          <tpl fld="0" item="1"/>
        </tpls>
      </n>
      <n v="64096921" in="0">
        <tpls c="4">
          <tpl fld="6" item="2"/>
          <tpl fld="3" item="29"/>
          <tpl fld="2" item="1"/>
          <tpl fld="0" item="1"/>
        </tpls>
      </n>
      <n v="49627080" in="0">
        <tpls c="4">
          <tpl fld="6" item="2"/>
          <tpl fld="3" item="29"/>
          <tpl fld="2" item="3"/>
          <tpl fld="0" item="1"/>
        </tpls>
      </n>
      <n v="28115895" in="0">
        <tpls c="4">
          <tpl fld="6" item="2"/>
          <tpl fld="3" item="29"/>
          <tpl fld="2" item="0"/>
          <tpl fld="0" item="1"/>
        </tpls>
      </n>
      <n v="12485.82" in="0">
        <tpls c="3">
          <tpl fld="1" item="2"/>
          <tpl fld="4" item="292"/>
          <tpl fld="0" item="0"/>
        </tpls>
      </n>
      <n v="11568.71" in="0">
        <tpls c="3">
          <tpl fld="1" item="1"/>
          <tpl fld="4" item="292"/>
          <tpl fld="0" item="0"/>
        </tpls>
      </n>
      <n v="2331842.36" in="0">
        <tpls c="4">
          <tpl fld="3" item="1"/>
          <tpl fld="5" item="280"/>
          <tpl fld="2" item="2"/>
          <tpl fld="0" item="1"/>
        </tpls>
      </n>
      <n v="3145874.28" in="0">
        <tpls c="4">
          <tpl fld="3" item="2"/>
          <tpl fld="5" item="280"/>
          <tpl fld="2" item="0"/>
          <tpl fld="0" item="1"/>
        </tpls>
      </n>
      <n v="3251990.97" in="0">
        <tpls c="4">
          <tpl fld="3" item="1"/>
          <tpl fld="5" item="280"/>
          <tpl fld="2" item="0"/>
          <tpl fld="0" item="1"/>
        </tpls>
      </n>
      <n v="4504432.99" in="0">
        <tpls c="4">
          <tpl fld="3" item="1"/>
          <tpl fld="5" item="280"/>
          <tpl fld="2" item="4"/>
          <tpl fld="0" item="1"/>
        </tpls>
      </n>
      <n v="4994190.51" in="0">
        <tpls c="4">
          <tpl fld="3" item="2"/>
          <tpl fld="5" item="280"/>
          <tpl fld="2" item="1"/>
          <tpl fld="0" item="1"/>
        </tpls>
      </n>
      <n v="8486703.5099999998" in="0">
        <tpls c="4">
          <tpl fld="3" item="1"/>
          <tpl fld="5" item="280"/>
          <tpl fld="2" item="5"/>
          <tpl fld="0" item="1"/>
        </tpls>
      </n>
      <n v="40678497.43" in="0">
        <tpls c="4">
          <tpl fld="3" item="2"/>
          <tpl fld="5" item="280"/>
          <tpl fld="2" item="6"/>
          <tpl fld="0" item="1"/>
        </tpls>
      </n>
      <n v="4407822.6100000003" in="0">
        <tpls c="4">
          <tpl fld="3" item="2"/>
          <tpl fld="5" item="280"/>
          <tpl fld="2" item="4"/>
          <tpl fld="0" item="1"/>
        </tpls>
      </n>
      <n v="47983736.490000002" in="0">
        <tpls c="4">
          <tpl fld="3" item="1"/>
          <tpl fld="5" item="280"/>
          <tpl fld="2" item="6"/>
          <tpl fld="0" item="1"/>
        </tpls>
      </n>
      <n v="2877100.95" in="0">
        <tpls c="4">
          <tpl fld="3" item="2"/>
          <tpl fld="5" item="280"/>
          <tpl fld="2" item="3"/>
          <tpl fld="0" item="1"/>
        </tpls>
      </n>
      <n v="6427788.1600000001" in="0">
        <tpls c="4">
          <tpl fld="3" item="1"/>
          <tpl fld="5" item="280"/>
          <tpl fld="2" item="1"/>
          <tpl fld="0" item="1"/>
        </tpls>
      </n>
      <n v="7972024.2400000002" in="0">
        <tpls c="4">
          <tpl fld="3" item="2"/>
          <tpl fld="5" item="280"/>
          <tpl fld="2" item="5"/>
          <tpl fld="0" item="1"/>
        </tpls>
      </n>
      <n v="3326088.44" in="0">
        <tpls c="4">
          <tpl fld="3" item="1"/>
          <tpl fld="5" item="280"/>
          <tpl fld="2" item="3"/>
          <tpl fld="0" item="1"/>
        </tpls>
      </n>
      <n v="1719402.83" in="0">
        <tpls c="4">
          <tpl fld="3" item="2"/>
          <tpl fld="5" item="280"/>
          <tpl fld="2" item="2"/>
          <tpl fld="0" item="1"/>
        </tpls>
      </n>
      <n v="11857.03" in="0">
        <tpls c="3">
          <tpl fld="1" item="3"/>
          <tpl fld="4" item="292"/>
          <tpl fld="0" item="0"/>
        </tpls>
      </n>
      <n v="12634.15" in="0">
        <tpls c="3">
          <tpl fld="1" item="4"/>
          <tpl fld="4" item="292"/>
          <tpl fld="0" item="0"/>
        </tpls>
      </n>
      <n v="2867604.74" in="0">
        <tpls c="4">
          <tpl fld="3" item="3"/>
          <tpl fld="5" item="280"/>
          <tpl fld="2" item="3"/>
          <tpl fld="0" item="1"/>
        </tpls>
      </n>
      <n v="12797.42" in="0">
        <tpls c="3">
          <tpl fld="1" item="6"/>
          <tpl fld="4" item="292"/>
          <tpl fld="0" item="0"/>
        </tpls>
      </n>
      <n v="6912518.8600000003" in="0">
        <tpls c="4">
          <tpl fld="3" item="4"/>
          <tpl fld="5" item="280"/>
          <tpl fld="2" item="1"/>
          <tpl fld="0" item="1"/>
        </tpls>
      </n>
      <n v="51122759.979999997" in="0">
        <tpls c="4">
          <tpl fld="3" item="4"/>
          <tpl fld="5" item="280"/>
          <tpl fld="2" item="6"/>
          <tpl fld="0" item="1"/>
        </tpls>
      </n>
      <n v="3474174.95" in="0">
        <tpls c="4">
          <tpl fld="3" item="4"/>
          <tpl fld="5" item="280"/>
          <tpl fld="2" item="3"/>
          <tpl fld="0" item="1"/>
        </tpls>
      </n>
      <n v="3077569.49" in="0">
        <tpls c="4">
          <tpl fld="3" item="3"/>
          <tpl fld="5" item="280"/>
          <tpl fld="2" item="0"/>
          <tpl fld="0" item="1"/>
        </tpls>
      </n>
      <n v="8708307.4299999997" in="0">
        <tpls c="4">
          <tpl fld="3" item="4"/>
          <tpl fld="5" item="280"/>
          <tpl fld="2" item="5"/>
          <tpl fld="0" item="1"/>
        </tpls>
      </n>
      <n v="4699610.91" in="0">
        <tpls c="4">
          <tpl fld="3" item="4"/>
          <tpl fld="5" item="280"/>
          <tpl fld="2" item="4"/>
          <tpl fld="0" item="1"/>
        </tpls>
      </n>
      <n v="1906664.29" in="0">
        <tpls c="4">
          <tpl fld="3" item="3"/>
          <tpl fld="5" item="280"/>
          <tpl fld="2" item="2"/>
          <tpl fld="0" item="1"/>
        </tpls>
      </n>
      <n v="4589978.24" in="0">
        <tpls c="4">
          <tpl fld="3" item="3"/>
          <tpl fld="5" item="280"/>
          <tpl fld="2" item="4"/>
          <tpl fld="0" item="1"/>
        </tpls>
      </n>
      <n v="2569973.91" in="0">
        <tpls c="4">
          <tpl fld="3" item="4"/>
          <tpl fld="5" item="280"/>
          <tpl fld="2" item="2"/>
          <tpl fld="0" item="1"/>
        </tpls>
      </n>
      <n v="7740735.6600000001" in="0">
        <tpls c="4">
          <tpl fld="3" item="3"/>
          <tpl fld="5" item="280"/>
          <tpl fld="2" item="5"/>
          <tpl fld="0" item="1"/>
        </tpls>
      </n>
      <n v="41053326.460000001" in="0">
        <tpls c="4">
          <tpl fld="3" item="3"/>
          <tpl fld="5" item="280"/>
          <tpl fld="2" item="6"/>
          <tpl fld="0" item="1"/>
        </tpls>
      </n>
      <n v="12170.94" in="0">
        <tpls c="3">
          <tpl fld="1" item="5"/>
          <tpl fld="4" item="292"/>
          <tpl fld="0" item="0"/>
        </tpls>
      </n>
      <n v="5266203.58" in="0">
        <tpls c="4">
          <tpl fld="3" item="3"/>
          <tpl fld="5" item="280"/>
          <tpl fld="2" item="1"/>
          <tpl fld="0" item="1"/>
        </tpls>
      </n>
      <n v="3418642.76" in="0">
        <tpls c="4">
          <tpl fld="3" item="4"/>
          <tpl fld="5" item="280"/>
          <tpl fld="2" item="0"/>
          <tpl fld="0" item="1"/>
        </tpls>
      </n>
      <n v="4309267.33" in="0">
        <tpls c="4">
          <tpl fld="3" item="6"/>
          <tpl fld="5" item="280"/>
          <tpl fld="2" item="4"/>
          <tpl fld="0" item="1"/>
        </tpls>
      </n>
      <n v="3041197.2" in="0">
        <tpls c="4">
          <tpl fld="3" item="6"/>
          <tpl fld="5" item="280"/>
          <tpl fld="2" item="3"/>
          <tpl fld="0" item="1"/>
        </tpls>
      </n>
      <n v="54402418.469999999" in="0">
        <tpls c="4">
          <tpl fld="3" item="5"/>
          <tpl fld="5" item="280"/>
          <tpl fld="2" item="6"/>
          <tpl fld="0" item="1"/>
        </tpls>
      </n>
      <n v="8970871.4499999993" in="0">
        <tpls c="4">
          <tpl fld="3" item="5"/>
          <tpl fld="5" item="280"/>
          <tpl fld="2" item="5"/>
          <tpl fld="0" item="1"/>
        </tpls>
      </n>
      <n v="12361.87" in="0">
        <tpls c="3">
          <tpl fld="1" item="8"/>
          <tpl fld="4" item="292"/>
          <tpl fld="0" item="0"/>
        </tpls>
      </n>
      <n v="3256620.85" in="0">
        <tpls c="4">
          <tpl fld="3" item="6"/>
          <tpl fld="5" item="280"/>
          <tpl fld="2" item="0"/>
          <tpl fld="0" item="1"/>
        </tpls>
      </n>
      <n v="6121182.21" in="0">
        <tpls c="4">
          <tpl fld="3" item="6"/>
          <tpl fld="5" item="280"/>
          <tpl fld="2" item="1"/>
          <tpl fld="0" item="1"/>
        </tpls>
      </n>
      <n v="3459108.12" in="0">
        <tpls c="4">
          <tpl fld="3" item="5"/>
          <tpl fld="5" item="280"/>
          <tpl fld="2" item="0"/>
          <tpl fld="0" item="1"/>
        </tpls>
      </n>
      <n v="5068161.88" in="0">
        <tpls c="4">
          <tpl fld="3" item="5"/>
          <tpl fld="5" item="280"/>
          <tpl fld="2" item="4"/>
          <tpl fld="0" item="1"/>
        </tpls>
      </n>
      <n v="12823.41" in="0">
        <tpls c="3">
          <tpl fld="1" item="7"/>
          <tpl fld="4" item="292"/>
          <tpl fld="0" item="0"/>
        </tpls>
      </n>
      <n v="43531001.600000001" in="0">
        <tpls c="4">
          <tpl fld="3" item="6"/>
          <tpl fld="5" item="280"/>
          <tpl fld="2" item="6"/>
          <tpl fld="0" item="1"/>
        </tpls>
      </n>
      <n v="2724557.26" in="0">
        <tpls c="4">
          <tpl fld="3" item="5"/>
          <tpl fld="5" item="280"/>
          <tpl fld="2" item="2"/>
          <tpl fld="0" item="1"/>
        </tpls>
      </n>
      <n v="2075989.88" in="0">
        <tpls c="4">
          <tpl fld="3" item="6"/>
          <tpl fld="5" item="280"/>
          <tpl fld="2" item="2"/>
          <tpl fld="0" item="1"/>
        </tpls>
      </n>
      <n v="7154518.3200000003" in="0">
        <tpls c="4">
          <tpl fld="3" item="5"/>
          <tpl fld="5" item="280"/>
          <tpl fld="2" item="1"/>
          <tpl fld="0" item="1"/>
        </tpls>
      </n>
      <n v="3670373.99" in="0">
        <tpls c="4">
          <tpl fld="3" item="5"/>
          <tpl fld="5" item="280"/>
          <tpl fld="2" item="3"/>
          <tpl fld="0" item="1"/>
        </tpls>
      </n>
      <n v="7485617.9000000004" in="0">
        <tpls c="4">
          <tpl fld="3" item="6"/>
          <tpl fld="5" item="280"/>
          <tpl fld="2" item="5"/>
          <tpl fld="0" item="1"/>
        </tpls>
      </n>
      <n v="13013.92" in="0">
        <tpls c="3">
          <tpl fld="1" item="9"/>
          <tpl fld="4" item="292"/>
          <tpl fld="0" item="0"/>
        </tpls>
      </n>
      <n v="7534996.3300000001" in="0">
        <tpls c="4">
          <tpl fld="3" item="7"/>
          <tpl fld="5" item="280"/>
          <tpl fld="2" item="1"/>
          <tpl fld="0" item="1"/>
        </tpls>
      </n>
      <n v="3163024.37" in="0">
        <tpls c="4">
          <tpl fld="3" item="8"/>
          <tpl fld="5" item="280"/>
          <tpl fld="2" item="0"/>
          <tpl fld="0" item="1"/>
        </tpls>
      </n>
      <n v="3135353.85" in="0">
        <tpls c="4">
          <tpl fld="3" item="8"/>
          <tpl fld="5" item="280"/>
          <tpl fld="2" item="3"/>
          <tpl fld="0" item="1"/>
        </tpls>
      </n>
      <n v="2187430.9900000002" in="0">
        <tpls c="4">
          <tpl fld="3" item="8"/>
          <tpl fld="5" item="280"/>
          <tpl fld="2" item="2"/>
          <tpl fld="0" item="1"/>
        </tpls>
      </n>
      <n v="7932108.7800000003" in="0">
        <tpls c="4">
          <tpl fld="3" item="8"/>
          <tpl fld="5" item="280"/>
          <tpl fld="2" item="5"/>
          <tpl fld="0" item="1"/>
        </tpls>
      </n>
      <n v="6296786.7199999997" in="0">
        <tpls c="4">
          <tpl fld="3" item="8"/>
          <tpl fld="5" item="280"/>
          <tpl fld="2" item="1"/>
          <tpl fld="0" item="1"/>
        </tpls>
      </n>
      <n v="9440942.1400000006" in="0">
        <tpls c="4">
          <tpl fld="3" item="7"/>
          <tpl fld="5" item="280"/>
          <tpl fld="2" item="5"/>
          <tpl fld="0" item="1"/>
        </tpls>
      </n>
      <n v="3780103.76" in="0">
        <tpls c="4">
          <tpl fld="3" item="7"/>
          <tpl fld="5" item="280"/>
          <tpl fld="2" item="3"/>
          <tpl fld="0" item="1"/>
        </tpls>
      </n>
      <n v="46427250.759999998" in="0">
        <tpls c="4">
          <tpl fld="3" item="8"/>
          <tpl fld="5" item="280"/>
          <tpl fld="2" item="6"/>
          <tpl fld="0" item="1"/>
        </tpls>
      </n>
      <n v="3704238.74" in="0">
        <tpls c="4">
          <tpl fld="3" item="7"/>
          <tpl fld="5" item="280"/>
          <tpl fld="2" item="0"/>
          <tpl fld="0" item="1"/>
        </tpls>
      </n>
      <n v="56876707.299999997" in="0">
        <tpls c="4">
          <tpl fld="3" item="7"/>
          <tpl fld="5" item="280"/>
          <tpl fld="2" item="6"/>
          <tpl fld="0" item="1"/>
        </tpls>
      </n>
      <n v="4397283.43" in="0">
        <tpls c="4">
          <tpl fld="3" item="8"/>
          <tpl fld="5" item="280"/>
          <tpl fld="2" item="4"/>
          <tpl fld="0" item="1"/>
        </tpls>
      </n>
      <n v="5160182.16" in="0">
        <tpls c="4">
          <tpl fld="3" item="7"/>
          <tpl fld="5" item="280"/>
          <tpl fld="2" item="4"/>
          <tpl fld="0" item="1"/>
        </tpls>
      </n>
      <n v="2840419.59" in="0">
        <tpls c="4">
          <tpl fld="3" item="7"/>
          <tpl fld="5" item="280"/>
          <tpl fld="2" item="2"/>
          <tpl fld="0" item="1"/>
        </tpls>
      </n>
      <n v="3022380.96" in="0">
        <tpls c="4">
          <tpl fld="3" item="9"/>
          <tpl fld="5" item="280"/>
          <tpl fld="2" item="2"/>
          <tpl fld="0" item="1"/>
        </tpls>
      </n>
      <n v="8103152.4100000001" in="0">
        <tpls c="4">
          <tpl fld="3" item="9"/>
          <tpl fld="5" item="280"/>
          <tpl fld="2" item="1"/>
          <tpl fld="0" item="1"/>
        </tpls>
      </n>
      <n v="4143461.43" in="0">
        <tpls c="4">
          <tpl fld="3" item="9"/>
          <tpl fld="5" item="280"/>
          <tpl fld="2" item="0"/>
          <tpl fld="0" item="1"/>
        </tpls>
      </n>
      <n v="59473780.149999999" in="0">
        <tpls c="4">
          <tpl fld="3" item="9"/>
          <tpl fld="5" item="280"/>
          <tpl fld="2" item="6"/>
          <tpl fld="0" item="1"/>
        </tpls>
      </n>
      <n v="5410201.5800000001" in="0">
        <tpls c="4">
          <tpl fld="3" item="9"/>
          <tpl fld="5" item="280"/>
          <tpl fld="2" item="4"/>
          <tpl fld="0" item="1"/>
        </tpls>
      </n>
      <n v="9723682.6799999997" in="0">
        <tpls c="4">
          <tpl fld="3" item="9"/>
          <tpl fld="5" item="280"/>
          <tpl fld="2" item="5"/>
          <tpl fld="0" item="1"/>
        </tpls>
      </n>
      <n v="4030185.5" in="0">
        <tpls c="4">
          <tpl fld="3" item="9"/>
          <tpl fld="5" item="280"/>
          <tpl fld="2" item="3"/>
          <tpl fld="0" item="1"/>
        </tpls>
      </n>
      <n v="13129" in="0">
        <tpls c="3">
          <tpl fld="1" item="10"/>
          <tpl fld="4" item="292"/>
          <tpl fld="0" item="0"/>
        </tpls>
      </n>
      <n v="13418.66" in="0">
        <tpls c="3">
          <tpl fld="1" item="11"/>
          <tpl fld="4" item="292"/>
          <tpl fld="0" item="0"/>
        </tpls>
      </n>
      <n v="10576693.75" in="0">
        <tpls c="4">
          <tpl fld="3" item="10"/>
          <tpl fld="5" item="280"/>
          <tpl fld="2" item="5"/>
          <tpl fld="0" item="1"/>
        </tpls>
      </n>
      <n v="5611820.46" in="0">
        <tpls c="4">
          <tpl fld="3" item="10"/>
          <tpl fld="5" item="280"/>
          <tpl fld="2" item="4"/>
          <tpl fld="0" item="1"/>
        </tpls>
      </n>
      <n v="61971509.259999998" in="0">
        <tpls c="4">
          <tpl fld="3" item="10"/>
          <tpl fld="5" item="280"/>
          <tpl fld="2" item="6"/>
          <tpl fld="0" item="1"/>
        </tpls>
      </n>
      <n v="3156085.35" in="0">
        <tpls c="4">
          <tpl fld="3" item="10"/>
          <tpl fld="5" item="280"/>
          <tpl fld="2" item="2"/>
          <tpl fld="0" item="1"/>
        </tpls>
      </n>
      <n v="4498881.6900000004" in="0">
        <tpls c="4">
          <tpl fld="3" item="10"/>
          <tpl fld="5" item="280"/>
          <tpl fld="2" item="0"/>
          <tpl fld="0" item="1"/>
        </tpls>
      </n>
      <n v="4340291.93" in="0">
        <tpls c="4">
          <tpl fld="3" item="10"/>
          <tpl fld="5" item="280"/>
          <tpl fld="2" item="3"/>
          <tpl fld="0" item="1"/>
        </tpls>
      </n>
      <n v="8380500.3399999999" in="0">
        <tpls c="4">
          <tpl fld="3" item="10"/>
          <tpl fld="5" item="280"/>
          <tpl fld="2" item="1"/>
          <tpl fld="0" item="1"/>
        </tpls>
      </n>
      <n v="11464531.85" in="0">
        <tpls c="4">
          <tpl fld="3" item="11"/>
          <tpl fld="5" item="280"/>
          <tpl fld="2" item="5"/>
          <tpl fld="0" item="1"/>
        </tpls>
      </n>
      <n v="4923535.1399999997" in="0">
        <tpls c="4">
          <tpl fld="3" item="11"/>
          <tpl fld="5" item="280"/>
          <tpl fld="2" item="0"/>
          <tpl fld="0" item="1"/>
        </tpls>
      </n>
      <n v="13822.48" in="0">
        <tpls c="3">
          <tpl fld="1" item="12"/>
          <tpl fld="4" item="292"/>
          <tpl fld="0" item="0"/>
        </tpls>
      </n>
      <n v="66271804.859999999" in="0">
        <tpls c="4">
          <tpl fld="3" item="11"/>
          <tpl fld="5" item="280"/>
          <tpl fld="2" item="6"/>
          <tpl fld="0" item="1"/>
        </tpls>
      </n>
      <n v="9043015.8499999996" in="0">
        <tpls c="4">
          <tpl fld="3" item="11"/>
          <tpl fld="5" item="280"/>
          <tpl fld="2" item="1"/>
          <tpl fld="0" item="1"/>
        </tpls>
      </n>
      <n v="3274723.19" in="0">
        <tpls c="4">
          <tpl fld="3" item="11"/>
          <tpl fld="5" item="280"/>
          <tpl fld="2" item="2"/>
          <tpl fld="0" item="1"/>
        </tpls>
      </n>
      <n v="6271968.0999999996" in="0">
        <tpls c="4">
          <tpl fld="3" item="11"/>
          <tpl fld="5" item="280"/>
          <tpl fld="2" item="4"/>
          <tpl fld="0" item="1"/>
        </tpls>
      </n>
      <n v="4645131.99" in="0">
        <tpls c="4">
          <tpl fld="3" item="11"/>
          <tpl fld="5" item="280"/>
          <tpl fld="2" item="3"/>
          <tpl fld="0" item="1"/>
        </tpls>
      </n>
      <n v="3628127.25" in="0">
        <tpls c="4">
          <tpl fld="3" item="12"/>
          <tpl fld="5" item="280"/>
          <tpl fld="2" item="2"/>
          <tpl fld="0" item="1"/>
        </tpls>
      </n>
      <n v="5164302.5199999996" in="0">
        <tpls c="4">
          <tpl fld="3" item="12"/>
          <tpl fld="5" item="280"/>
          <tpl fld="2" item="0"/>
          <tpl fld="0" item="1"/>
        </tpls>
      </n>
      <n v="12689262.83" in="0">
        <tpls c="4">
          <tpl fld="3" item="12"/>
          <tpl fld="5" item="280"/>
          <tpl fld="2" item="5"/>
          <tpl fld="0" item="1"/>
        </tpls>
      </n>
      <n v="4775890.3499999996" in="0">
        <tpls c="4">
          <tpl fld="3" item="12"/>
          <tpl fld="5" item="280"/>
          <tpl fld="2" item="3"/>
          <tpl fld="0" item="1"/>
        </tpls>
      </n>
      <n v="9728838.75" in="0">
        <tpls c="4">
          <tpl fld="3" item="12"/>
          <tpl fld="5" item="280"/>
          <tpl fld="2" item="1"/>
          <tpl fld="0" item="1"/>
        </tpls>
      </n>
      <n v="71005315.620000005" in="0">
        <tpls c="4">
          <tpl fld="3" item="12"/>
          <tpl fld="5" item="280"/>
          <tpl fld="2" item="6"/>
          <tpl fld="0" item="1"/>
        </tpls>
      </n>
      <n v="7055403.5899999999" in="0">
        <tpls c="4">
          <tpl fld="3" item="12"/>
          <tpl fld="5" item="280"/>
          <tpl fld="2" item="4"/>
          <tpl fld="0" item="1"/>
        </tpls>
      </n>
      <n v="13899.98" in="0">
        <tpls c="3">
          <tpl fld="1" item="13"/>
          <tpl fld="4" item="292"/>
          <tpl fld="0" item="0"/>
        </tpls>
      </n>
      <n v="7755114.3700000001" in="0">
        <tpls c="4">
          <tpl fld="3" item="13"/>
          <tpl fld="5" item="280"/>
          <tpl fld="2" item="4"/>
          <tpl fld="0" item="1"/>
        </tpls>
      </n>
      <n v="12799690.67" in="0">
        <tpls c="4">
          <tpl fld="3" item="13"/>
          <tpl fld="5" item="280"/>
          <tpl fld="2" item="5"/>
          <tpl fld="0" item="1"/>
        </tpls>
      </n>
      <n v="14036.31" in="0">
        <tpls c="3">
          <tpl fld="1" item="14"/>
          <tpl fld="4" item="292"/>
          <tpl fld="0" item="0"/>
        </tpls>
      </n>
      <n v="3978227.58" in="0">
        <tpls c="4">
          <tpl fld="3" item="13"/>
          <tpl fld="5" item="280"/>
          <tpl fld="2" item="2"/>
          <tpl fld="0" item="1"/>
        </tpls>
      </n>
      <n v="5871334.9699999997" in="0">
        <tpls c="4">
          <tpl fld="3" item="13"/>
          <tpl fld="5" item="280"/>
          <tpl fld="2" item="0"/>
          <tpl fld="0" item="1"/>
        </tpls>
      </n>
      <n v="5036010.3499999996" in="0">
        <tpls c="4">
          <tpl fld="3" item="13"/>
          <tpl fld="5" item="280"/>
          <tpl fld="2" item="3"/>
          <tpl fld="0" item="1"/>
        </tpls>
      </n>
      <n v="10448442.01" in="0">
        <tpls c="4">
          <tpl fld="3" item="13"/>
          <tpl fld="5" item="280"/>
          <tpl fld="2" item="1"/>
          <tpl fld="0" item="1"/>
        </tpls>
      </n>
      <n v="75846268.760000005" in="0">
        <tpls c="4">
          <tpl fld="3" item="13"/>
          <tpl fld="5" item="280"/>
          <tpl fld="2" item="6"/>
          <tpl fld="0" item="1"/>
        </tpls>
      </n>
      <n v="4376451.4800000004" in="0">
        <tpls c="4">
          <tpl fld="3" item="14"/>
          <tpl fld="5" item="280"/>
          <tpl fld="2" item="2"/>
          <tpl fld="0" item="1"/>
        </tpls>
      </n>
      <n v="11831651.4" in="0">
        <tpls c="4">
          <tpl fld="3" item="14"/>
          <tpl fld="5" item="280"/>
          <tpl fld="2" item="1"/>
          <tpl fld="0" item="1"/>
        </tpls>
      </n>
      <n v="8261301.0999999996" in="0">
        <tpls c="4">
          <tpl fld="3" item="14"/>
          <tpl fld="5" item="280"/>
          <tpl fld="2" item="4"/>
          <tpl fld="0" item="1"/>
        </tpls>
      </n>
      <n v="5117327.49" in="0">
        <tpls c="4">
          <tpl fld="3" item="14"/>
          <tpl fld="5" item="280"/>
          <tpl fld="2" item="3"/>
          <tpl fld="0" item="1"/>
        </tpls>
      </n>
      <n v="13514361.27" in="0">
        <tpls c="4">
          <tpl fld="3" item="14"/>
          <tpl fld="5" item="280"/>
          <tpl fld="2" item="5"/>
          <tpl fld="0" item="1"/>
        </tpls>
      </n>
      <n v="6085765.96" in="0">
        <tpls c="4">
          <tpl fld="3" item="14"/>
          <tpl fld="5" item="280"/>
          <tpl fld="2" item="0"/>
          <tpl fld="0" item="1"/>
        </tpls>
      </n>
      <n v="83188366.459999993" in="0">
        <tpls c="4">
          <tpl fld="3" item="14"/>
          <tpl fld="5" item="280"/>
          <tpl fld="2" item="6"/>
          <tpl fld="0" item="1"/>
        </tpls>
      </n>
      <n v="13943.1" in="0">
        <tpls c="3">
          <tpl fld="1" item="15"/>
          <tpl fld="4" item="292"/>
          <tpl fld="0" item="0"/>
        </tpls>
      </n>
      <n v="13222116" in="0">
        <tpls c="4">
          <tpl fld="3" item="15"/>
          <tpl fld="5" item="280"/>
          <tpl fld="2" item="5"/>
          <tpl fld="0" item="1"/>
        </tpls>
      </n>
      <n v="12170604.77" in="0">
        <tpls c="4">
          <tpl fld="3" item="15"/>
          <tpl fld="5" item="280"/>
          <tpl fld="2" item="1"/>
          <tpl fld="0" item="1"/>
        </tpls>
      </n>
      <n v="8410147.1699999999" in="0">
        <tpls c="4">
          <tpl fld="3" item="15"/>
          <tpl fld="5" item="280"/>
          <tpl fld="2" item="4"/>
          <tpl fld="0" item="1"/>
        </tpls>
      </n>
      <n v="83401350.099999994" in="0">
        <tpls c="4">
          <tpl fld="3" item="15"/>
          <tpl fld="5" item="280"/>
          <tpl fld="2" item="6"/>
          <tpl fld="0" item="1"/>
        </tpls>
      </n>
      <n v="4763730.88" in="0">
        <tpls c="4">
          <tpl fld="3" item="15"/>
          <tpl fld="5" item="280"/>
          <tpl fld="2" item="2"/>
          <tpl fld="0" item="1"/>
        </tpls>
      </n>
      <n v="5438002.5" in="0">
        <tpls c="4">
          <tpl fld="3" item="15"/>
          <tpl fld="5" item="280"/>
          <tpl fld="2" item="0"/>
          <tpl fld="0" item="1"/>
        </tpls>
      </n>
      <n v="5093844.34" in="0">
        <tpls c="4">
          <tpl fld="3" item="15"/>
          <tpl fld="5" item="280"/>
          <tpl fld="2" item="3"/>
          <tpl fld="0" item="1"/>
        </tpls>
      </n>
      <n v="13862.57" in="0">
        <tpls c="3">
          <tpl fld="1" item="16"/>
          <tpl fld="4" item="292"/>
          <tpl fld="0" item="0"/>
        </tpls>
      </n>
      <n v="12914144.84" in="0">
        <tpls c="4">
          <tpl fld="3" item="16"/>
          <tpl fld="5" item="280"/>
          <tpl fld="2" item="5"/>
          <tpl fld="0" item="1"/>
        </tpls>
      </n>
      <n v="5782441.9800000004" in="0">
        <tpls c="4">
          <tpl fld="3" item="16"/>
          <tpl fld="5" item="280"/>
          <tpl fld="2" item="0"/>
          <tpl fld="0" item="1"/>
        </tpls>
      </n>
      <n v="4890915.43" in="0">
        <tpls c="4">
          <tpl fld="3" item="16"/>
          <tpl fld="5" item="280"/>
          <tpl fld="2" item="2"/>
          <tpl fld="0" item="1"/>
        </tpls>
      </n>
      <n v="84867845.129999995" in="0">
        <tpls c="4">
          <tpl fld="3" item="16"/>
          <tpl fld="5" item="280"/>
          <tpl fld="2" item="6"/>
          <tpl fld="0" item="1"/>
        </tpls>
      </n>
      <n v="13824.02" in="0">
        <tpls c="3">
          <tpl fld="1" item="17"/>
          <tpl fld="4" item="292"/>
          <tpl fld="0" item="0"/>
        </tpls>
      </n>
      <n v="8521046.2799999993" in="0">
        <tpls c="4">
          <tpl fld="3" item="16"/>
          <tpl fld="5" item="280"/>
          <tpl fld="2" item="4"/>
          <tpl fld="0" item="1"/>
        </tpls>
      </n>
      <n v="12231609.48" in="0">
        <tpls c="4">
          <tpl fld="3" item="16"/>
          <tpl fld="5" item="280"/>
          <tpl fld="2" item="1"/>
          <tpl fld="0" item="1"/>
        </tpls>
      </n>
      <n v="5548387.8499999996" in="0">
        <tpls c="4">
          <tpl fld="3" item="16"/>
          <tpl fld="5" item="280"/>
          <tpl fld="2" item="3"/>
          <tpl fld="0" item="1"/>
        </tpls>
      </n>
      <n v="13398096.93" in="0">
        <tpls c="4">
          <tpl fld="3" item="17"/>
          <tpl fld="5" item="280"/>
          <tpl fld="2" item="5"/>
          <tpl fld="0" item="1"/>
        </tpls>
      </n>
      <n v="5756370.5899999999" in="0">
        <tpls c="4">
          <tpl fld="3" item="17"/>
          <tpl fld="5" item="280"/>
          <tpl fld="2" item="3"/>
          <tpl fld="0" item="1"/>
        </tpls>
      </n>
      <n v="83073307.849999994" in="0">
        <tpls c="4">
          <tpl fld="3" item="17"/>
          <tpl fld="5" item="280"/>
          <tpl fld="2" item="6"/>
          <tpl fld="0" item="1"/>
        </tpls>
      </n>
      <n v="5703078.5199999996" in="0">
        <tpls c="4">
          <tpl fld="3" item="17"/>
          <tpl fld="5" item="280"/>
          <tpl fld="2" item="0"/>
          <tpl fld="0" item="1"/>
        </tpls>
      </n>
      <n v="5067891.7699999996" in="0">
        <tpls c="4">
          <tpl fld="3" item="17"/>
          <tpl fld="5" item="280"/>
          <tpl fld="2" item="2"/>
          <tpl fld="0" item="1"/>
        </tpls>
      </n>
      <n v="14031.4" in="0">
        <tpls c="3">
          <tpl fld="1" item="18"/>
          <tpl fld="4" item="292"/>
          <tpl fld="0" item="0"/>
        </tpls>
      </n>
      <n v="8751823.6899999995" in="0">
        <tpls c="4">
          <tpl fld="3" item="17"/>
          <tpl fld="5" item="280"/>
          <tpl fld="2" item="4"/>
          <tpl fld="0" item="1"/>
        </tpls>
      </n>
      <n v="15339152.51" in="0">
        <tpls c="4">
          <tpl fld="3" item="17"/>
          <tpl fld="5" item="280"/>
          <tpl fld="2" item="1"/>
          <tpl fld="0" item="1"/>
        </tpls>
      </n>
      <n v="13226227.58" in="0">
        <tpls c="4">
          <tpl fld="3" item="18"/>
          <tpl fld="5" item="280"/>
          <tpl fld="2" item="5"/>
          <tpl fld="0" item="1"/>
        </tpls>
      </n>
      <n v="5937192.6100000003" in="0">
        <tpls c="4">
          <tpl fld="3" item="18"/>
          <tpl fld="5" item="280"/>
          <tpl fld="2" item="0"/>
          <tpl fld="0" item="1"/>
        </tpls>
      </n>
      <n v="6055259.71" in="0">
        <tpls c="4">
          <tpl fld="3" item="18"/>
          <tpl fld="5" item="280"/>
          <tpl fld="2" item="3"/>
          <tpl fld="0" item="1"/>
        </tpls>
      </n>
      <n v="84867047.540000007" in="0">
        <tpls c="4">
          <tpl fld="3" item="18"/>
          <tpl fld="5" item="280"/>
          <tpl fld="2" item="6"/>
          <tpl fld="0" item="1"/>
        </tpls>
      </n>
      <n v="14711.9" in="0">
        <tpls c="3">
          <tpl fld="1" item="19"/>
          <tpl fld="4" item="292"/>
          <tpl fld="0" item="0"/>
        </tpls>
      </n>
      <n v="15933186.66" in="0">
        <tpls c="4">
          <tpl fld="3" item="18"/>
          <tpl fld="5" item="280"/>
          <tpl fld="2" item="1"/>
          <tpl fld="0" item="1"/>
        </tpls>
      </n>
      <n v="8859952.3499999996" in="0">
        <tpls c="4">
          <tpl fld="3" item="18"/>
          <tpl fld="5" item="280"/>
          <tpl fld="2" item="4"/>
          <tpl fld="0" item="1"/>
        </tpls>
      </n>
      <n v="5128828.5999999996" in="0">
        <tpls c="4">
          <tpl fld="3" item="18"/>
          <tpl fld="5" item="280"/>
          <tpl fld="2" item="2"/>
          <tpl fld="0" item="1"/>
        </tpls>
      </n>
      <n v="15020.17" in="0">
        <tpls c="3">
          <tpl fld="1" item="20"/>
          <tpl fld="4" item="292"/>
          <tpl fld="0" item="0"/>
        </tpls>
      </n>
      <n v="9412122.9600000009" in="0">
        <tpls c="4">
          <tpl fld="3" item="19"/>
          <tpl fld="5" item="280"/>
          <tpl fld="2" item="4"/>
          <tpl fld="0" item="1"/>
        </tpls>
      </n>
      <n v="6533592.21" in="0">
        <tpls c="4">
          <tpl fld="3" item="19"/>
          <tpl fld="5" item="280"/>
          <tpl fld="2" item="3"/>
          <tpl fld="0" item="1"/>
        </tpls>
      </n>
      <n v="6321325.6699999999" in="0">
        <tpls c="4">
          <tpl fld="3" item="19"/>
          <tpl fld="5" item="280"/>
          <tpl fld="2" item="0"/>
          <tpl fld="0" item="1"/>
        </tpls>
      </n>
      <n v="5547568.2000000002" in="0">
        <tpls c="4">
          <tpl fld="3" item="19"/>
          <tpl fld="5" item="280"/>
          <tpl fld="2" item="2"/>
          <tpl fld="0" item="1"/>
        </tpls>
      </n>
      <n v="14508787.529999999" in="0">
        <tpls c="4">
          <tpl fld="3" item="19"/>
          <tpl fld="5" item="280"/>
          <tpl fld="2" item="5"/>
          <tpl fld="0" item="1"/>
        </tpls>
      </n>
      <n v="88118562.920000002" in="0">
        <tpls c="4">
          <tpl fld="3" item="19"/>
          <tpl fld="5" item="280"/>
          <tpl fld="2" item="6"/>
          <tpl fld="0" item="1"/>
        </tpls>
      </n>
      <n v="25540234.43" in="0">
        <tpls c="4">
          <tpl fld="3" item="19"/>
          <tpl fld="5" item="280"/>
          <tpl fld="2" item="1"/>
          <tpl fld="0" item="1"/>
        </tpls>
      </n>
      <n v="6019497.0499999998" in="0">
        <tpls c="4">
          <tpl fld="3" item="20"/>
          <tpl fld="5" item="280"/>
          <tpl fld="2" item="2"/>
          <tpl fld="0" item="1"/>
        </tpls>
      </n>
      <n v="7601084.0999999996" in="0">
        <tpls c="4">
          <tpl fld="3" item="20"/>
          <tpl fld="5" item="280"/>
          <tpl fld="2" item="3"/>
          <tpl fld="0" item="1"/>
        </tpls>
      </n>
      <n v="9870432.0899999999" in="0">
        <tpls c="4">
          <tpl fld="3" item="20"/>
          <tpl fld="5" item="280"/>
          <tpl fld="2" item="4"/>
          <tpl fld="0" item="1"/>
        </tpls>
      </n>
      <n v="15463.99" in="0">
        <tpls c="3">
          <tpl fld="1" item="21"/>
          <tpl fld="4" item="292"/>
          <tpl fld="0" item="0"/>
        </tpls>
      </n>
      <n v="93390721.540000007" in="0">
        <tpls c="4">
          <tpl fld="3" item="20"/>
          <tpl fld="5" item="280"/>
          <tpl fld="2" item="6"/>
          <tpl fld="0" item="1"/>
        </tpls>
      </n>
      <n v="6243127.2699999996" in="0">
        <tpls c="4">
          <tpl fld="3" item="20"/>
          <tpl fld="5" item="280"/>
          <tpl fld="2" item="0"/>
          <tpl fld="0" item="1"/>
        </tpls>
      </n>
      <n v="29453610.899999999" in="0">
        <tpls c="4">
          <tpl fld="3" item="20"/>
          <tpl fld="5" item="280"/>
          <tpl fld="2" item="1"/>
          <tpl fld="0" item="1"/>
        </tpls>
      </n>
      <n v="15182914.5" in="0">
        <tpls c="4">
          <tpl fld="3" item="20"/>
          <tpl fld="5" item="280"/>
          <tpl fld="2" item="5"/>
          <tpl fld="0" item="1"/>
        </tpls>
      </n>
      <n v="100700009.26000001" in="0">
        <tpls c="4">
          <tpl fld="3" item="21"/>
          <tpl fld="5" item="280"/>
          <tpl fld="2" item="6"/>
          <tpl fld="0" item="1"/>
        </tpls>
      </n>
      <n v="6784382.2199999997" in="0">
        <tpls c="4">
          <tpl fld="3" item="21"/>
          <tpl fld="5" item="280"/>
          <tpl fld="2" item="0"/>
          <tpl fld="0" item="1"/>
        </tpls>
      </n>
      <n v="15726022.75" in="0">
        <tpls c="4">
          <tpl fld="3" item="21"/>
          <tpl fld="5" item="280"/>
          <tpl fld="2" item="5"/>
          <tpl fld="0" item="1"/>
        </tpls>
      </n>
      <n v="6130034.79" in="0">
        <tpls c="4">
          <tpl fld="3" item="21"/>
          <tpl fld="5" item="280"/>
          <tpl fld="2" item="2"/>
          <tpl fld="0" item="1"/>
        </tpls>
      </n>
      <n v="15841.77" in="0">
        <tpls c="3">
          <tpl fld="1" item="22"/>
          <tpl fld="4" item="292"/>
          <tpl fld="0" item="0"/>
        </tpls>
      </n>
      <n v="10724498.48" in="0">
        <tpls c="4">
          <tpl fld="3" item="21"/>
          <tpl fld="5" item="280"/>
          <tpl fld="2" item="4"/>
          <tpl fld="0" item="1"/>
        </tpls>
      </n>
      <n v="8208615.5099999998" in="0">
        <tpls c="4">
          <tpl fld="3" item="21"/>
          <tpl fld="5" item="280"/>
          <tpl fld="2" item="3"/>
          <tpl fld="0" item="1"/>
        </tpls>
      </n>
      <n v="36428151.079999998" in="0">
        <tpls c="4">
          <tpl fld="3" item="21"/>
          <tpl fld="5" item="280"/>
          <tpl fld="2" item="1"/>
          <tpl fld="0" item="1"/>
        </tpls>
      </n>
      <n v="38725792.520000003" in="0">
        <tpls c="4">
          <tpl fld="3" item="22"/>
          <tpl fld="5" item="280"/>
          <tpl fld="2" item="1"/>
          <tpl fld="0" item="1"/>
        </tpls>
      </n>
      <n v="6382973.1299999999" in="0">
        <tpls c="4">
          <tpl fld="3" item="22"/>
          <tpl fld="5" item="280"/>
          <tpl fld="2" item="2"/>
          <tpl fld="0" item="1"/>
        </tpls>
      </n>
      <n v="7092092.2400000002" in="0">
        <tpls c="4">
          <tpl fld="3" item="22"/>
          <tpl fld="5" item="280"/>
          <tpl fld="2" item="0"/>
          <tpl fld="0" item="1"/>
        </tpls>
      </n>
      <n v="17254810.23" in="0">
        <tpls c="4">
          <tpl fld="3" item="22"/>
          <tpl fld="5" item="280"/>
          <tpl fld="2" item="5"/>
          <tpl fld="0" item="1"/>
        </tpls>
      </n>
      <n v="12099235.24" in="0">
        <tpls c="4">
          <tpl fld="3" item="22"/>
          <tpl fld="5" item="280"/>
          <tpl fld="2" item="4"/>
          <tpl fld="0" item="1"/>
        </tpls>
      </n>
      <n v="107715671.69" in="0">
        <tpls c="4">
          <tpl fld="3" item="22"/>
          <tpl fld="5" item="280"/>
          <tpl fld="2" item="6"/>
          <tpl fld="0" item="1"/>
        </tpls>
      </n>
      <n v="8375541.5700000003" in="0">
        <tpls c="4">
          <tpl fld="3" item="22"/>
          <tpl fld="5" item="280"/>
          <tpl fld="2" item="3"/>
          <tpl fld="0" item="1"/>
        </tpls>
      </n>
      <n v="16419.2" in="0">
        <tpls c="3">
          <tpl fld="1" item="23"/>
          <tpl fld="4" item="292"/>
          <tpl fld="0" item="0"/>
        </tpls>
      </n>
      <n v="8988923.4199999999" in="0">
        <tpls c="4">
          <tpl fld="3" item="23"/>
          <tpl fld="5" item="280"/>
          <tpl fld="2" item="3"/>
          <tpl fld="0" item="1"/>
        </tpls>
      </n>
      <n v="42465654.079999998" in="0">
        <tpls c="4">
          <tpl fld="3" item="23"/>
          <tpl fld="5" item="280"/>
          <tpl fld="2" item="1"/>
          <tpl fld="0" item="1"/>
        </tpls>
      </n>
      <n v="19076643.43" in="0">
        <tpls c="4">
          <tpl fld="3" item="23"/>
          <tpl fld="5" item="280"/>
          <tpl fld="2" item="5"/>
          <tpl fld="0" item="1"/>
        </tpls>
      </n>
      <n v="16722.86" in="0">
        <tpls c="3">
          <tpl fld="1" item="24"/>
          <tpl fld="4" item="292"/>
          <tpl fld="0" item="0"/>
        </tpls>
      </n>
      <n v="13387437.08" in="0">
        <tpls c="4">
          <tpl fld="3" item="23"/>
          <tpl fld="5" item="280"/>
          <tpl fld="2" item="4"/>
          <tpl fld="0" item="1"/>
        </tpls>
      </n>
      <n v="116651395.98" in="0">
        <tpls c="4">
          <tpl fld="3" item="23"/>
          <tpl fld="5" item="280"/>
          <tpl fld="2" item="6"/>
          <tpl fld="0" item="1"/>
        </tpls>
      </n>
      <n v="7083559.1200000001" in="0">
        <tpls c="4">
          <tpl fld="3" item="23"/>
          <tpl fld="5" item="280"/>
          <tpl fld="2" item="2"/>
          <tpl fld="0" item="1"/>
        </tpls>
      </n>
      <n v="7704712.1699999999" in="0">
        <tpls c="4">
          <tpl fld="3" item="23"/>
          <tpl fld="5" item="280"/>
          <tpl fld="2" item="0"/>
          <tpl fld="0" item="1"/>
        </tpls>
      </n>
      <n v="8212230.21" in="0">
        <tpls c="4">
          <tpl fld="3" item="24"/>
          <tpl fld="5" item="280"/>
          <tpl fld="2" item="0"/>
          <tpl fld="0" item="1"/>
        </tpls>
      </n>
      <n v="9941920.4299999997" in="0">
        <tpls c="4">
          <tpl fld="3" item="24"/>
          <tpl fld="5" item="280"/>
          <tpl fld="2" item="3"/>
          <tpl fld="0" item="1"/>
        </tpls>
      </n>
      <n v="22214988.34" in="0">
        <tpls c="4">
          <tpl fld="3" item="24"/>
          <tpl fld="5" item="280"/>
          <tpl fld="2" item="5"/>
          <tpl fld="0" item="1"/>
        </tpls>
      </n>
      <n v="14549050.5" in="0">
        <tpls c="4">
          <tpl fld="3" item="24"/>
          <tpl fld="5" item="280"/>
          <tpl fld="2" item="4"/>
          <tpl fld="0" item="1"/>
        </tpls>
      </n>
      <n v="135122667.09" in="0">
        <tpls c="4">
          <tpl fld="3" item="24"/>
          <tpl fld="5" item="280"/>
          <tpl fld="2" item="6"/>
          <tpl fld="0" item="1"/>
        </tpls>
      </n>
      <n v="7341328.0899999999" in="0">
        <tpls c="4">
          <tpl fld="3" item="24"/>
          <tpl fld="5" item="280"/>
          <tpl fld="2" item="2"/>
          <tpl fld="0" item="1"/>
        </tpls>
      </n>
      <n v="44068980.719999999" in="0">
        <tpls c="4">
          <tpl fld="3" item="24"/>
          <tpl fld="5" item="280"/>
          <tpl fld="2" item="1"/>
          <tpl fld="0" item="1"/>
        </tpls>
      </n>
      <n v="17075.310000000001" in="0">
        <tpls c="3">
          <tpl fld="1" item="25"/>
          <tpl fld="4" item="292"/>
          <tpl fld="0" item="0"/>
        </tpls>
      </n>
      <n v="44388318.799999997" in="0">
        <tpls c="4">
          <tpl fld="3" item="25"/>
          <tpl fld="5" item="280"/>
          <tpl fld="2" item="1"/>
          <tpl fld="0" item="1"/>
        </tpls>
      </n>
      <n v="16522176.17" in="0">
        <tpls c="4">
          <tpl fld="3" item="25"/>
          <tpl fld="5" item="280"/>
          <tpl fld="2" item="4"/>
          <tpl fld="0" item="1"/>
        </tpls>
      </n>
      <n v="11202964.91" in="0">
        <tpls c="4">
          <tpl fld="3" item="25"/>
          <tpl fld="5" item="280"/>
          <tpl fld="2" item="3"/>
          <tpl fld="0" item="1"/>
        </tpls>
      </n>
      <n v="5701504.8300000001" in="0">
        <tpls c="4">
          <tpl fld="3" item="25"/>
          <tpl fld="5" item="280"/>
          <tpl fld="2" item="2"/>
          <tpl fld="0" item="1"/>
        </tpls>
      </n>
      <n v="30326236.91" in="0">
        <tpls c="4">
          <tpl fld="3" item="25"/>
          <tpl fld="5" item="280"/>
          <tpl fld="2" item="5"/>
          <tpl fld="0" item="1"/>
        </tpls>
      </n>
      <n v="145463278.94" in="0">
        <tpls c="4">
          <tpl fld="3" item="25"/>
          <tpl fld="5" item="280"/>
          <tpl fld="2" item="6"/>
          <tpl fld="0" item="1"/>
        </tpls>
      </n>
      <n v="9744107.2100000009" in="0">
        <tpls c="4">
          <tpl fld="3" item="25"/>
          <tpl fld="5" item="280"/>
          <tpl fld="2" item="0"/>
          <tpl fld="0" item="1"/>
        </tpls>
      </n>
      <n v="16564.169999999998" in="0">
        <tpls c="3">
          <tpl fld="1" item="26"/>
          <tpl fld="4" item="292"/>
          <tpl fld="0" item="0"/>
        </tpls>
      </n>
      <n v="52141766.390000001" in="0">
        <tpls c="4">
          <tpl fld="3" item="26"/>
          <tpl fld="5" item="280"/>
          <tpl fld="2" item="1"/>
          <tpl fld="0" item="1"/>
        </tpls>
      </n>
      <n v="26657744.48" in="0">
        <tpls c="4">
          <tpl fld="3" item="26"/>
          <tpl fld="5" item="280"/>
          <tpl fld="2" item="5"/>
          <tpl fld="0" item="1"/>
        </tpls>
      </n>
      <n v="4673749.6100000003" in="0">
        <tpls c="4">
          <tpl fld="3" item="26"/>
          <tpl fld="5" item="280"/>
          <tpl fld="2" item="0"/>
          <tpl fld="0" item="1"/>
        </tpls>
      </n>
      <n v="16700710.6" in="0">
        <tpls c="4">
          <tpl fld="3" item="26"/>
          <tpl fld="5" item="280"/>
          <tpl fld="2" item="4"/>
          <tpl fld="0" item="1"/>
        </tpls>
      </n>
      <n v="155669184.25999999" in="0">
        <tpls c="4">
          <tpl fld="3" item="26"/>
          <tpl fld="5" item="280"/>
          <tpl fld="2" item="6"/>
          <tpl fld="0" item="1"/>
        </tpls>
      </n>
      <n v="12739354.890000001" in="0">
        <tpls c="4">
          <tpl fld="3" item="26"/>
          <tpl fld="5" item="280"/>
          <tpl fld="2" item="3"/>
          <tpl fld="0" item="1"/>
        </tpls>
      </n>
      <n v="7352437.1600000001" in="0">
        <tpls c="4">
          <tpl fld="3" item="26"/>
          <tpl fld="5" item="280"/>
          <tpl fld="2" item="2"/>
          <tpl fld="0" item="1"/>
        </tpls>
      </n>
      <n v="16810.439999999999" in="0">
        <tpls c="3">
          <tpl fld="1" item="27"/>
          <tpl fld="4" item="292"/>
          <tpl fld="0" item="0"/>
        </tpls>
      </n>
      <n v="31686299.170000002" in="0">
        <tpls c="4">
          <tpl fld="3" item="27"/>
          <tpl fld="5" item="280"/>
          <tpl fld="2" item="5"/>
          <tpl fld="0" item="1"/>
        </tpls>
      </n>
      <n v="19515491.719999999" in="0">
        <tpls c="4">
          <tpl fld="3" item="27"/>
          <tpl fld="5" item="280"/>
          <tpl fld="2" item="4"/>
          <tpl fld="0" item="1"/>
        </tpls>
      </n>
      <n v="13051246.85" in="0">
        <tpls c="4">
          <tpl fld="3" item="27"/>
          <tpl fld="5" item="280"/>
          <tpl fld="2" item="3"/>
          <tpl fld="0" item="1"/>
        </tpls>
      </n>
      <n v="164322213.69" in="0">
        <tpls c="4">
          <tpl fld="3" item="27"/>
          <tpl fld="5" item="280"/>
          <tpl fld="2" item="6"/>
          <tpl fld="0" item="1"/>
        </tpls>
      </n>
      <n v="11343223.119999999" in="0">
        <tpls c="4">
          <tpl fld="3" item="27"/>
          <tpl fld="5" item="280"/>
          <tpl fld="2" item="0"/>
          <tpl fld="0" item="1"/>
        </tpls>
      </n>
      <n v="53543590.509999998" in="0">
        <tpls c="4">
          <tpl fld="3" item="27"/>
          <tpl fld="5" item="280"/>
          <tpl fld="2" item="1"/>
          <tpl fld="0" item="1"/>
        </tpls>
      </n>
      <n v="9639181.9700000007" in="0">
        <tpls c="4">
          <tpl fld="3" item="27"/>
          <tpl fld="5" item="280"/>
          <tpl fld="2" item="2"/>
          <tpl fld="0" item="1"/>
        </tpls>
      </n>
      <n v="17316.740000000002" in="0">
        <tpls c="3">
          <tpl fld="1" item="28"/>
          <tpl fld="4" item="292"/>
          <tpl fld="0" item="0"/>
        </tpls>
      </n>
      <n v="15329522.82" in="0">
        <tpls c="4">
          <tpl fld="3" item="28"/>
          <tpl fld="5" item="280"/>
          <tpl fld="2" item="3"/>
          <tpl fld="0" item="1"/>
        </tpls>
      </n>
      <n v="182226365.97999999" in="0">
        <tpls c="4">
          <tpl fld="3" item="28"/>
          <tpl fld="5" item="280"/>
          <tpl fld="2" item="6"/>
          <tpl fld="0" item="1"/>
        </tpls>
      </n>
      <n v="11713145.880000001" in="0">
        <tpls c="4">
          <tpl fld="3" item="28"/>
          <tpl fld="5" item="280"/>
          <tpl fld="2" item="2"/>
          <tpl fld="0" item="1"/>
        </tpls>
      </n>
      <n v="61364828.82" in="0">
        <tpls c="4">
          <tpl fld="3" item="28"/>
          <tpl fld="5" item="280"/>
          <tpl fld="2" item="1"/>
          <tpl fld="0" item="1"/>
        </tpls>
      </n>
      <n v="10471203.460000001" in="0">
        <tpls c="4">
          <tpl fld="3" item="28"/>
          <tpl fld="5" item="280"/>
          <tpl fld="2" item="0"/>
          <tpl fld="0" item="1"/>
        </tpls>
      </n>
      <n v="21435119.129999999" in="0">
        <tpls c="4">
          <tpl fld="3" item="28"/>
          <tpl fld="5" item="280"/>
          <tpl fld="2" item="4"/>
          <tpl fld="0" item="1"/>
        </tpls>
      </n>
      <n v="36548790.350000001" in="0">
        <tpls c="4">
          <tpl fld="3" item="28"/>
          <tpl fld="5" item="280"/>
          <tpl fld="2" item="5"/>
          <tpl fld="0" item="1"/>
        </tpls>
      </n>
      <n v="17512.75" in="0">
        <tpls c="3">
          <tpl fld="1" item="29"/>
          <tpl fld="4" item="292"/>
          <tpl fld="0" item="0"/>
        </tpls>
      </n>
      <n v="15705840.52" in="0">
        <tpls c="4">
          <tpl fld="3" item="0"/>
          <tpl fld="5" item="280"/>
          <tpl fld="2" item="3"/>
          <tpl fld="0" item="1"/>
        </tpls>
      </n>
      <n v="33707386.829999998" in="0">
        <tpls c="4">
          <tpl fld="3" item="0"/>
          <tpl fld="5" item="280"/>
          <tpl fld="2" item="5"/>
          <tpl fld="0" item="1"/>
        </tpls>
      </n>
      <n v="20599146.84" in="0">
        <tpls c="4">
          <tpl fld="3" item="0"/>
          <tpl fld="5" item="280"/>
          <tpl fld="2" item="4"/>
          <tpl fld="0" item="1"/>
        </tpls>
      </n>
      <n v="187324752.90000001" in="0">
        <tpls c="4">
          <tpl fld="3" item="0"/>
          <tpl fld="5" item="280"/>
          <tpl fld="2" item="6"/>
          <tpl fld="0" item="1"/>
        </tpls>
      </n>
      <n v="11683756" in="0">
        <tpls c="4">
          <tpl fld="3" item="0"/>
          <tpl fld="5" item="280"/>
          <tpl fld="2" item="0"/>
          <tpl fld="0" item="1"/>
        </tpls>
      </n>
      <n v="62601474.719999999" in="0">
        <tpls c="4">
          <tpl fld="3" item="0"/>
          <tpl fld="5" item="280"/>
          <tpl fld="2" item="1"/>
          <tpl fld="0" item="1"/>
        </tpls>
      </n>
      <n v="13543846" in="0">
        <tpls c="4">
          <tpl fld="3" item="29"/>
          <tpl fld="5" item="280"/>
          <tpl fld="2" item="0"/>
          <tpl fld="0" item="1"/>
        </tpls>
      </n>
      <n v="21095752" in="0">
        <tpls c="4">
          <tpl fld="3" item="29"/>
          <tpl fld="5" item="280"/>
          <tpl fld="2" item="4"/>
          <tpl fld="0" item="1"/>
        </tpls>
      </n>
      <n v="204751466" in="0">
        <tpls c="4">
          <tpl fld="3" item="29"/>
          <tpl fld="5" item="280"/>
          <tpl fld="2" item="6"/>
          <tpl fld="0" item="1"/>
        </tpls>
      </n>
      <n v="16295426" in="0">
        <tpls c="4">
          <tpl fld="3" item="29"/>
          <tpl fld="5" item="280"/>
          <tpl fld="2" item="3"/>
          <tpl fld="0" item="1"/>
        </tpls>
      </n>
      <n v="12421118" in="0">
        <tpls c="4">
          <tpl fld="3" item="29"/>
          <tpl fld="5" item="280"/>
          <tpl fld="2" item="2"/>
          <tpl fld="0" item="1"/>
        </tpls>
      </n>
      <n v="32754176" in="0">
        <tpls c="4">
          <tpl fld="3" item="29"/>
          <tpl fld="5" item="280"/>
          <tpl fld="2" item="5"/>
          <tpl fld="0" item="1"/>
        </tpls>
      </n>
      <n v="69380179" in="0">
        <tpls c="4">
          <tpl fld="3" item="29"/>
          <tpl fld="5" item="280"/>
          <tpl fld="2" item="1"/>
          <tpl fld="0" item="1"/>
        </tpls>
      </n>
      <n v="226711.1" in="0">
        <tpls c="3">
          <tpl fld="6" item="3"/>
          <tpl fld="1" item="2"/>
          <tpl fld="0" item="0"/>
        </tpls>
      </n>
      <n v="216299.59" in="0">
        <tpls c="3">
          <tpl fld="6" item="3"/>
          <tpl fld="1" item="1"/>
          <tpl fld="0" item="0"/>
        </tpls>
      </n>
      <n v="911098036.78999996" in="0">
        <tpls c="4">
          <tpl fld="6" item="3"/>
          <tpl fld="3" item="1"/>
          <tpl fld="2" item="6"/>
          <tpl fld="0" item="1"/>
        </tpls>
      </n>
      <n v="82455041.780000001" in="0">
        <tpls c="4">
          <tpl fld="6" item="3"/>
          <tpl fld="3" item="1"/>
          <tpl fld="2" item="3"/>
          <tpl fld="0" item="1"/>
        </tpls>
      </n>
      <n v="103737827.38000001" in="0">
        <tpls c="4">
          <tpl fld="6" item="3"/>
          <tpl fld="3" item="2"/>
          <tpl fld="2" item="1"/>
          <tpl fld="0" item="1"/>
        </tpls>
      </n>
      <n v="74461687.590000004" in="0">
        <tpls c="4">
          <tpl fld="6" item="3"/>
          <tpl fld="3" item="2"/>
          <tpl fld="2" item="3"/>
          <tpl fld="0" item="1"/>
        </tpls>
      </n>
      <n v="45244028.619999997" in="0">
        <tpls c="4">
          <tpl fld="6" item="3"/>
          <tpl fld="3" item="2"/>
          <tpl fld="2" item="0"/>
          <tpl fld="0" item="1"/>
        </tpls>
      </n>
      <n v="146493081.47999999" in="0">
        <tpls c="4">
          <tpl fld="6" item="3"/>
          <tpl fld="3" item="2"/>
          <tpl fld="2" item="5"/>
          <tpl fld="0" item="1"/>
        </tpls>
      </n>
      <n v="174760059.32999998" in="0">
        <tpls c="4">
          <tpl fld="6" item="3"/>
          <tpl fld="3" item="1"/>
          <tpl fld="2" item="5"/>
          <tpl fld="0" item="1"/>
        </tpls>
      </n>
      <n v="52376378.019999996" in="0">
        <tpls c="4">
          <tpl fld="6" item="3"/>
          <tpl fld="3" item="1"/>
          <tpl fld="2" item="0"/>
          <tpl fld="0" item="1"/>
        </tpls>
      </n>
      <n v="774919184.66000009" in="0">
        <tpls c="4">
          <tpl fld="6" item="3"/>
          <tpl fld="3" item="2"/>
          <tpl fld="2" item="6"/>
          <tpl fld="0" item="1"/>
        </tpls>
      </n>
      <n v="92401700.219999999" in="0">
        <tpls c="4">
          <tpl fld="6" item="3"/>
          <tpl fld="3" item="1"/>
          <tpl fld="2" item="4"/>
          <tpl fld="0" item="1"/>
        </tpls>
      </n>
      <n v="131538945.98999998" in="0">
        <tpls c="4">
          <tpl fld="6" item="3"/>
          <tpl fld="3" item="1"/>
          <tpl fld="2" item="1"/>
          <tpl fld="0" item="1"/>
        </tpls>
      </n>
      <n v="49004409.989999995" in="0">
        <tpls c="4">
          <tpl fld="6" item="3"/>
          <tpl fld="3" item="1"/>
          <tpl fld="2" item="2"/>
          <tpl fld="0" item="1"/>
        </tpls>
      </n>
      <n v="41528125.719999999" in="0">
        <tpls c="4">
          <tpl fld="6" item="3"/>
          <tpl fld="3" item="2"/>
          <tpl fld="2" item="2"/>
          <tpl fld="0" item="1"/>
        </tpls>
      </n>
      <n v="81872294.760000005" in="0">
        <tpls c="4">
          <tpl fld="6" item="3"/>
          <tpl fld="3" item="2"/>
          <tpl fld="2" item="4"/>
          <tpl fld="0" item="1"/>
        </tpls>
      </n>
      <n v="220850.4" in="0">
        <tpls c="3">
          <tpl fld="6" item="3"/>
          <tpl fld="1" item="3"/>
          <tpl fld="0" item="0"/>
        </tpls>
      </n>
      <n v="228570.55" in="0">
        <tpls c="3">
          <tpl fld="6" item="3"/>
          <tpl fld="1" item="4"/>
          <tpl fld="0" item="0"/>
        </tpls>
      </n>
      <n v="230984.81" in="0">
        <tpls c="3">
          <tpl fld="6" item="3"/>
          <tpl fld="1" item="6"/>
          <tpl fld="0" item="0"/>
        </tpls>
      </n>
      <n v="963584681.29999995" in="0">
        <tpls c="4">
          <tpl fld="6" item="3"/>
          <tpl fld="3" item="4"/>
          <tpl fld="2" item="6"/>
          <tpl fld="0" item="1"/>
        </tpls>
      </n>
      <n v="76142424.890000001" in="0">
        <tpls c="4">
          <tpl fld="6" item="3"/>
          <tpl fld="3" item="3"/>
          <tpl fld="2" item="3"/>
          <tpl fld="0" item="1"/>
        </tpls>
      </n>
      <n v="96352250.110000014" in="0">
        <tpls c="4">
          <tpl fld="6" item="3"/>
          <tpl fld="3" item="4"/>
          <tpl fld="2" item="4"/>
          <tpl fld="0" item="1"/>
        </tpls>
      </n>
      <n v="52650785.50999999" in="0">
        <tpls c="4">
          <tpl fld="6" item="3"/>
          <tpl fld="3" item="4"/>
          <tpl fld="2" item="2"/>
          <tpl fld="0" item="1"/>
        </tpls>
      </n>
      <n v="85702161.11999999" in="0">
        <tpls c="4">
          <tpl fld="6" item="3"/>
          <tpl fld="3" item="4"/>
          <tpl fld="2" item="3"/>
          <tpl fld="0" item="1"/>
        </tpls>
      </n>
      <n v="147060331.82000002" in="0">
        <tpls c="4">
          <tpl fld="6" item="3"/>
          <tpl fld="3" item="3"/>
          <tpl fld="2" item="5"/>
          <tpl fld="0" item="1"/>
        </tpls>
      </n>
      <n v="53926111.169999994" in="0">
        <tpls c="4">
          <tpl fld="6" item="3"/>
          <tpl fld="3" item="4"/>
          <tpl fld="2" item="0"/>
          <tpl fld="0" item="1"/>
        </tpls>
      </n>
      <n v="810341986.01999986" in="0">
        <tpls c="4">
          <tpl fld="6" item="3"/>
          <tpl fld="3" item="3"/>
          <tpl fld="2" item="6"/>
          <tpl fld="0" item="1"/>
        </tpls>
      </n>
      <n v="41424375.389999993" in="0">
        <tpls c="4">
          <tpl fld="6" item="3"/>
          <tpl fld="3" item="3"/>
          <tpl fld="2" item="2"/>
          <tpl fld="0" item="1"/>
        </tpls>
      </n>
      <n v="184208633.66999999" in="0">
        <tpls c="4">
          <tpl fld="6" item="3"/>
          <tpl fld="3" item="4"/>
          <tpl fld="2" item="5"/>
          <tpl fld="0" item="1"/>
        </tpls>
      </n>
      <n v="84565624.290000007" in="0">
        <tpls c="4">
          <tpl fld="6" item="3"/>
          <tpl fld="3" item="3"/>
          <tpl fld="2" item="4"/>
          <tpl fld="0" item="1"/>
        </tpls>
      </n>
      <n v="105227894.03999999" in="0">
        <tpls c="4">
          <tpl fld="6" item="3"/>
          <tpl fld="3" item="3"/>
          <tpl fld="2" item="1"/>
          <tpl fld="0" item="1"/>
        </tpls>
      </n>
      <n v="223949.69" in="0">
        <tpls c="3">
          <tpl fld="6" item="3"/>
          <tpl fld="1" item="5"/>
          <tpl fld="0" item="0"/>
        </tpls>
      </n>
      <n v="47017307.410000004" in="0">
        <tpls c="4">
          <tpl fld="6" item="3"/>
          <tpl fld="3" item="3"/>
          <tpl fld="2" item="0"/>
          <tpl fld="0" item="1"/>
        </tpls>
      </n>
      <n v="139155564.43000004" in="0">
        <tpls c="4">
          <tpl fld="6" item="3"/>
          <tpl fld="3" item="4"/>
          <tpl fld="2" item="1"/>
          <tpl fld="0" item="1"/>
        </tpls>
      </n>
      <n v="44758968.609999999" in="0">
        <tpls c="4">
          <tpl fld="6" item="3"/>
          <tpl fld="3" item="6"/>
          <tpl fld="2" item="2"/>
          <tpl fld="0" item="1"/>
        </tpls>
      </n>
      <n v="232906.05" in="0">
        <tpls c="3">
          <tpl fld="6" item="3"/>
          <tpl fld="1" item="7"/>
          <tpl fld="0" item="0"/>
        </tpls>
      </n>
      <n v="80566821.079999983" in="0">
        <tpls c="4">
          <tpl fld="6" item="3"/>
          <tpl fld="3" item="6"/>
          <tpl fld="2" item="3"/>
          <tpl fld="0" item="1"/>
        </tpls>
      </n>
      <n v="1015267374.98" in="0">
        <tpls c="4">
          <tpl fld="6" item="3"/>
          <tpl fld="3" item="5"/>
          <tpl fld="2" item="6"/>
          <tpl fld="0" item="1"/>
        </tpls>
      </n>
      <n v="92960643.920000002" in="0">
        <tpls c="4">
          <tpl fld="6" item="3"/>
          <tpl fld="3" item="5"/>
          <tpl fld="2" item="3"/>
          <tpl fld="0" item="1"/>
        </tpls>
      </n>
      <n v="839680930.17999995" in="0">
        <tpls c="4">
          <tpl fld="6" item="3"/>
          <tpl fld="3" item="6"/>
          <tpl fld="2" item="6"/>
          <tpl fld="0" item="1"/>
        </tpls>
      </n>
      <n v="56486125.75999999" in="0">
        <tpls c="4">
          <tpl fld="6" item="3"/>
          <tpl fld="3" item="5"/>
          <tpl fld="2" item="2"/>
          <tpl fld="0" item="1"/>
        </tpls>
      </n>
      <n v="144009483.35999998" in="0">
        <tpls c="4">
          <tpl fld="6" item="3"/>
          <tpl fld="3" item="5"/>
          <tpl fld="2" item="1"/>
          <tpl fld="0" item="1"/>
        </tpls>
      </n>
      <n v="116702628.78" in="0">
        <tpls c="4">
          <tpl fld="6" item="3"/>
          <tpl fld="3" item="6"/>
          <tpl fld="2" item="1"/>
          <tpl fld="0" item="1"/>
        </tpls>
      </n>
      <n v="55908101.030000009" in="0">
        <tpls c="4">
          <tpl fld="6" item="3"/>
          <tpl fld="3" item="5"/>
          <tpl fld="2" item="0"/>
          <tpl fld="0" item="1"/>
        </tpls>
      </n>
      <n v="49035318.090000004" in="0">
        <tpls c="4">
          <tpl fld="6" item="3"/>
          <tpl fld="3" item="6"/>
          <tpl fld="2" item="0"/>
          <tpl fld="0" item="1"/>
        </tpls>
      </n>
      <n v="99887341.189999998" in="0">
        <tpls c="4">
          <tpl fld="6" item="3"/>
          <tpl fld="3" item="5"/>
          <tpl fld="2" item="4"/>
          <tpl fld="0" item="1"/>
        </tpls>
      </n>
      <n v="85784038.439999998" in="0">
        <tpls c="4">
          <tpl fld="6" item="3"/>
          <tpl fld="3" item="6"/>
          <tpl fld="2" item="4"/>
          <tpl fld="0" item="1"/>
        </tpls>
      </n>
      <n v="226263.04000000001" in="0">
        <tpls c="3">
          <tpl fld="6" item="3"/>
          <tpl fld="1" item="8"/>
          <tpl fld="0" item="0"/>
        </tpls>
      </n>
      <n v="155752759.21000001" in="0">
        <tpls c="4">
          <tpl fld="6" item="3"/>
          <tpl fld="3" item="6"/>
          <tpl fld="2" item="5"/>
          <tpl fld="0" item="1"/>
        </tpls>
      </n>
      <n v="190409255.18000001" in="0">
        <tpls c="4">
          <tpl fld="6" item="3"/>
          <tpl fld="3" item="5"/>
          <tpl fld="2" item="5"/>
          <tpl fld="0" item="1"/>
        </tpls>
      </n>
      <n v="47329004.93999999" in="0">
        <tpls c="4">
          <tpl fld="6" item="3"/>
          <tpl fld="3" item="8"/>
          <tpl fld="2" item="2"/>
          <tpl fld="0" item="1"/>
        </tpls>
      </n>
      <n v="89172064.639999986" in="0">
        <tpls c="4">
          <tpl fld="6" item="3"/>
          <tpl fld="3" item="8"/>
          <tpl fld="2" item="4"/>
          <tpl fld="0" item="1"/>
        </tpls>
      </n>
      <n v="94920673.250000015" in="0">
        <tpls c="4">
          <tpl fld="6" item="3"/>
          <tpl fld="3" item="7"/>
          <tpl fld="2" item="3"/>
          <tpl fld="0" item="1"/>
        </tpls>
      </n>
      <n v="871263894.04999995" in="0">
        <tpls c="4">
          <tpl fld="6" item="3"/>
          <tpl fld="3" item="8"/>
          <tpl fld="2" item="6"/>
          <tpl fld="0" item="1"/>
        </tpls>
      </n>
      <n v="49040466.149999991" in="0">
        <tpls c="4">
          <tpl fld="6" item="3"/>
          <tpl fld="3" item="8"/>
          <tpl fld="2" item="0"/>
          <tpl fld="0" item="1"/>
        </tpls>
      </n>
      <n v="102546382.00000003" in="0">
        <tpls c="4">
          <tpl fld="6" item="3"/>
          <tpl fld="3" item="7"/>
          <tpl fld="2" item="4"/>
          <tpl fld="0" item="1"/>
        </tpls>
      </n>
      <n v="196318154.28" in="0">
        <tpls c="4">
          <tpl fld="6" item="3"/>
          <tpl fld="3" item="7"/>
          <tpl fld="2" item="5"/>
          <tpl fld="0" item="1"/>
        </tpls>
      </n>
      <n v="150096988.13" in="0">
        <tpls c="4">
          <tpl fld="6" item="3"/>
          <tpl fld="3" item="7"/>
          <tpl fld="2" item="1"/>
          <tpl fld="0" item="1"/>
        </tpls>
      </n>
      <n v="78861036.779999986" in="0">
        <tpls c="4">
          <tpl fld="6" item="3"/>
          <tpl fld="3" item="8"/>
          <tpl fld="2" item="3"/>
          <tpl fld="0" item="1"/>
        </tpls>
      </n>
      <n v="119104149.87999998" in="0">
        <tpls c="4">
          <tpl fld="6" item="3"/>
          <tpl fld="3" item="8"/>
          <tpl fld="2" item="1"/>
          <tpl fld="0" item="1"/>
        </tpls>
      </n>
      <n v="60253202.530000009" in="0">
        <tpls c="4">
          <tpl fld="6" item="3"/>
          <tpl fld="3" item="7"/>
          <tpl fld="2" item="0"/>
          <tpl fld="0" item="1"/>
        </tpls>
      </n>
      <n v="1059915035.86" in="0">
        <tpls c="4">
          <tpl fld="6" item="3"/>
          <tpl fld="3" item="7"/>
          <tpl fld="2" item="6"/>
          <tpl fld="0" item="1"/>
        </tpls>
      </n>
      <n v="58017433.640000001" in="0">
        <tpls c="4">
          <tpl fld="6" item="3"/>
          <tpl fld="3" item="7"/>
          <tpl fld="2" item="2"/>
          <tpl fld="0" item="1"/>
        </tpls>
      </n>
      <n v="164653615.13999999" in="0">
        <tpls c="4">
          <tpl fld="6" item="3"/>
          <tpl fld="3" item="8"/>
          <tpl fld="2" item="5"/>
          <tpl fld="0" item="1"/>
        </tpls>
      </n>
      <n v="234563.18" in="0">
        <tpls c="3">
          <tpl fld="6" item="3"/>
          <tpl fld="1" item="9"/>
          <tpl fld="0" item="0"/>
        </tpls>
      </n>
      <n v="60386810.32" in="0">
        <tpls c="4">
          <tpl fld="6" item="3"/>
          <tpl fld="3" item="9"/>
          <tpl fld="2" item="2"/>
          <tpl fld="0" item="1"/>
        </tpls>
      </n>
      <n v="103721220.17999999" in="0">
        <tpls c="4">
          <tpl fld="6" item="3"/>
          <tpl fld="3" item="9"/>
          <tpl fld="2" item="4"/>
          <tpl fld="0" item="1"/>
        </tpls>
      </n>
      <n v="63757035.280000009" in="0">
        <tpls c="4">
          <tpl fld="6" item="3"/>
          <tpl fld="3" item="9"/>
          <tpl fld="2" item="0"/>
          <tpl fld="0" item="1"/>
        </tpls>
      </n>
      <n v="95559435.660000011" in="0">
        <tpls c="4">
          <tpl fld="6" item="3"/>
          <tpl fld="3" item="9"/>
          <tpl fld="2" item="3"/>
          <tpl fld="0" item="1"/>
        </tpls>
      </n>
      <n v="200046396.68000001" in="0">
        <tpls c="4">
          <tpl fld="6" item="3"/>
          <tpl fld="3" item="9"/>
          <tpl fld="2" item="5"/>
          <tpl fld="0" item="1"/>
        </tpls>
      </n>
      <n v="156925671.64000005" in="0">
        <tpls c="4">
          <tpl fld="6" item="3"/>
          <tpl fld="3" item="9"/>
          <tpl fld="2" item="1"/>
          <tpl fld="0" item="1"/>
        </tpls>
      </n>
      <n v="236438.09" in="0">
        <tpls c="3">
          <tpl fld="6" item="3"/>
          <tpl fld="1" item="10"/>
          <tpl fld="0" item="0"/>
        </tpls>
      </n>
      <n v="1087916339.71" in="0">
        <tpls c="4">
          <tpl fld="6" item="3"/>
          <tpl fld="3" item="9"/>
          <tpl fld="2" item="6"/>
          <tpl fld="0" item="1"/>
        </tpls>
      </n>
      <n v="100046059.61999999" in="0">
        <tpls c="4">
          <tpl fld="6" item="3"/>
          <tpl fld="3" item="10"/>
          <tpl fld="2" item="3"/>
          <tpl fld="0" item="1"/>
        </tpls>
      </n>
      <n v="164720948.62999997" in="0">
        <tpls c="4">
          <tpl fld="6" item="3"/>
          <tpl fld="3" item="10"/>
          <tpl fld="2" item="1"/>
          <tpl fld="0" item="1"/>
        </tpls>
      </n>
      <n v="1140196956.25" in="0">
        <tpls c="4">
          <tpl fld="6" item="3"/>
          <tpl fld="3" item="10"/>
          <tpl fld="2" item="6"/>
          <tpl fld="0" item="1"/>
        </tpls>
      </n>
      <n v="64734840.449999988" in="0">
        <tpls c="4">
          <tpl fld="6" item="3"/>
          <tpl fld="3" item="10"/>
          <tpl fld="2" item="2"/>
          <tpl fld="0" item="1"/>
        </tpls>
      </n>
      <n v="108608836.79000001" in="0">
        <tpls c="4">
          <tpl fld="6" item="3"/>
          <tpl fld="3" item="10"/>
          <tpl fld="2" item="4"/>
          <tpl fld="0" item="1"/>
        </tpls>
      </n>
      <n v="212440502.38" in="0">
        <tpls c="4">
          <tpl fld="6" item="3"/>
          <tpl fld="3" item="10"/>
          <tpl fld="2" item="5"/>
          <tpl fld="0" item="1"/>
        </tpls>
      </n>
      <n v="68423218.719999999" in="0">
        <tpls c="4">
          <tpl fld="6" item="3"/>
          <tpl fld="3" item="10"/>
          <tpl fld="2" item="0"/>
          <tpl fld="0" item="1"/>
        </tpls>
      </n>
      <n v="240081.7" in="0">
        <tpls c="3">
          <tpl fld="6" item="3"/>
          <tpl fld="1" item="11"/>
          <tpl fld="0" item="0"/>
        </tpls>
      </n>
      <n v="241592.11" in="0">
        <tpls c="3">
          <tpl fld="6" item="3"/>
          <tpl fld="1" item="12"/>
          <tpl fld="0" item="0"/>
        </tpls>
      </n>
      <n v="109781353.05" in="0">
        <tpls c="4">
          <tpl fld="6" item="3"/>
          <tpl fld="3" item="11"/>
          <tpl fld="2" item="3"/>
          <tpl fld="0" item="1"/>
        </tpls>
      </n>
      <n v="75407973.950000003" in="0">
        <tpls c="4">
          <tpl fld="6" item="3"/>
          <tpl fld="3" item="11"/>
          <tpl fld="2" item="0"/>
          <tpl fld="0" item="1"/>
        </tpls>
      </n>
      <n v="225284300.38999999" in="0">
        <tpls c="4">
          <tpl fld="6" item="3"/>
          <tpl fld="3" item="11"/>
          <tpl fld="2" item="5"/>
          <tpl fld="0" item="1"/>
        </tpls>
      </n>
      <n v="1202346039.54" in="0">
        <tpls c="4">
          <tpl fld="6" item="3"/>
          <tpl fld="3" item="11"/>
          <tpl fld="2" item="6"/>
          <tpl fld="0" item="1"/>
        </tpls>
      </n>
      <n v="115370734.81999999" in="0">
        <tpls c="4">
          <tpl fld="6" item="3"/>
          <tpl fld="3" item="11"/>
          <tpl fld="2" item="4"/>
          <tpl fld="0" item="1"/>
        </tpls>
      </n>
      <n v="68233453.519999996" in="0">
        <tpls c="4">
          <tpl fld="6" item="3"/>
          <tpl fld="3" item="11"/>
          <tpl fld="2" item="2"/>
          <tpl fld="0" item="1"/>
        </tpls>
      </n>
      <n v="174133747.45999998" in="0">
        <tpls c="4">
          <tpl fld="6" item="3"/>
          <tpl fld="3" item="11"/>
          <tpl fld="2" item="1"/>
          <tpl fld="0" item="1"/>
        </tpls>
      </n>
      <n v="78383721.299999997" in="0">
        <tpls c="4">
          <tpl fld="6" item="3"/>
          <tpl fld="3" item="12"/>
          <tpl fld="2" item="0"/>
          <tpl fld="0" item="1"/>
        </tpls>
      </n>
      <n v="1284423353.03" in="0">
        <tpls c="4">
          <tpl fld="6" item="3"/>
          <tpl fld="3" item="12"/>
          <tpl fld="2" item="6"/>
          <tpl fld="0" item="1"/>
        </tpls>
      </n>
      <n v="186709034.09999996" in="0">
        <tpls c="4">
          <tpl fld="6" item="3"/>
          <tpl fld="3" item="12"/>
          <tpl fld="2" item="1"/>
          <tpl fld="0" item="1"/>
        </tpls>
      </n>
      <n v="114277083.32000002" in="0">
        <tpls c="4">
          <tpl fld="6" item="3"/>
          <tpl fld="3" item="12"/>
          <tpl fld="2" item="3"/>
          <tpl fld="0" item="1"/>
        </tpls>
      </n>
      <n v="119454486.83" in="0">
        <tpls c="4">
          <tpl fld="6" item="3"/>
          <tpl fld="3" item="12"/>
          <tpl fld="2" item="4"/>
          <tpl fld="0" item="1"/>
        </tpls>
      </n>
      <n v="71264806.070000008" in="0">
        <tpls c="4">
          <tpl fld="6" item="3"/>
          <tpl fld="3" item="12"/>
          <tpl fld="2" item="2"/>
          <tpl fld="0" item="1"/>
        </tpls>
      </n>
      <n v="237364638.27000001" in="0">
        <tpls c="4">
          <tpl fld="6" item="3"/>
          <tpl fld="3" item="12"/>
          <tpl fld="2" item="5"/>
          <tpl fld="0" item="1"/>
        </tpls>
      </n>
      <n v="244002.46" in="0">
        <tpls c="3">
          <tpl fld="6" item="3"/>
          <tpl fld="1" item="13"/>
          <tpl fld="0" item="0"/>
        </tpls>
      </n>
      <n v="76593314.829999998" in="0">
        <tpls c="4">
          <tpl fld="6" item="3"/>
          <tpl fld="3" item="13"/>
          <tpl fld="2" item="2"/>
          <tpl fld="0" item="1"/>
        </tpls>
      </n>
      <n v="198981816.22000003" in="0">
        <tpls c="4">
          <tpl fld="6" item="3"/>
          <tpl fld="3" item="13"/>
          <tpl fld="2" item="1"/>
          <tpl fld="0" item="1"/>
        </tpls>
      </n>
      <n v="126203247.56" in="0">
        <tpls c="4">
          <tpl fld="6" item="3"/>
          <tpl fld="3" item="13"/>
          <tpl fld="2" item="3"/>
          <tpl fld="0" item="1"/>
        </tpls>
      </n>
      <n v="252155445.12" in="0">
        <tpls c="4">
          <tpl fld="6" item="3"/>
          <tpl fld="3" item="13"/>
          <tpl fld="2" item="5"/>
          <tpl fld="0" item="1"/>
        </tpls>
      </n>
      <n v="128212599.97999999" in="0">
        <tpls c="4">
          <tpl fld="6" item="3"/>
          <tpl fld="3" item="13"/>
          <tpl fld="2" item="4"/>
          <tpl fld="0" item="1"/>
        </tpls>
      </n>
      <n v="1382255625.3599999" in="0">
        <tpls c="4">
          <tpl fld="6" item="3"/>
          <tpl fld="3" item="13"/>
          <tpl fld="2" item="6"/>
          <tpl fld="0" item="1"/>
        </tpls>
      </n>
      <n v="83961333.37000002" in="0">
        <tpls c="4">
          <tpl fld="6" item="3"/>
          <tpl fld="3" item="13"/>
          <tpl fld="2" item="0"/>
          <tpl fld="0" item="1"/>
        </tpls>
      </n>
      <n v="247236.09" in="0">
        <tpls c="3">
          <tpl fld="6" item="3"/>
          <tpl fld="1" item="14"/>
          <tpl fld="0" item="0"/>
        </tpls>
      </n>
      <n v="216109191.28999999" in="0">
        <tpls c="4">
          <tpl fld="6" item="3"/>
          <tpl fld="3" item="14"/>
          <tpl fld="2" item="1"/>
          <tpl fld="0" item="1"/>
        </tpls>
      </n>
      <n v="268358579.67999998" in="0">
        <tpls c="4">
          <tpl fld="6" item="3"/>
          <tpl fld="3" item="14"/>
          <tpl fld="2" item="5"/>
          <tpl fld="0" item="1"/>
        </tpls>
      </n>
      <n v="1500671089.5" in="0">
        <tpls c="4">
          <tpl fld="6" item="3"/>
          <tpl fld="3" item="14"/>
          <tpl fld="2" item="6"/>
          <tpl fld="0" item="1"/>
        </tpls>
      </n>
      <n v="87304508.730000004" in="0">
        <tpls c="4">
          <tpl fld="6" item="3"/>
          <tpl fld="3" item="14"/>
          <tpl fld="2" item="0"/>
          <tpl fld="0" item="1"/>
        </tpls>
      </n>
      <n v="80133359.430000022" in="0">
        <tpls c="4">
          <tpl fld="6" item="3"/>
          <tpl fld="3" item="14"/>
          <tpl fld="2" item="2"/>
          <tpl fld="0" item="1"/>
        </tpls>
      </n>
      <n v="138056311.01999998" in="0">
        <tpls c="4">
          <tpl fld="6" item="3"/>
          <tpl fld="3" item="14"/>
          <tpl fld="2" item="4"/>
          <tpl fld="0" item="1"/>
        </tpls>
      </n>
      <n v="126899382.54000002" in="0">
        <tpls c="4">
          <tpl fld="6" item="3"/>
          <tpl fld="3" item="14"/>
          <tpl fld="2" item="3"/>
          <tpl fld="0" item="1"/>
        </tpls>
      </n>
      <n v="250093.38" in="0">
        <tpls c="3">
          <tpl fld="6" item="3"/>
          <tpl fld="1" item="15"/>
          <tpl fld="0" item="0"/>
        </tpls>
      </n>
      <n v="214249821.88" in="0">
        <tpls c="4">
          <tpl fld="6" item="3"/>
          <tpl fld="3" item="15"/>
          <tpl fld="2" item="1"/>
          <tpl fld="0" item="1"/>
        </tpls>
      </n>
      <n v="120520052.37" in="0">
        <tpls c="4">
          <tpl fld="6" item="3"/>
          <tpl fld="3" item="15"/>
          <tpl fld="2" item="3"/>
          <tpl fld="0" item="1"/>
        </tpls>
      </n>
      <n v="81951120.139999986" in="0">
        <tpls c="4">
          <tpl fld="6" item="3"/>
          <tpl fld="3" item="15"/>
          <tpl fld="2" item="2"/>
          <tpl fld="0" item="1"/>
        </tpls>
      </n>
      <n v="136226225.45999998" in="0">
        <tpls c="4">
          <tpl fld="6" item="3"/>
          <tpl fld="3" item="15"/>
          <tpl fld="2" item="4"/>
          <tpl fld="0" item="1"/>
        </tpls>
      </n>
      <n v="269086013.20000005" in="0">
        <tpls c="4">
          <tpl fld="6" item="3"/>
          <tpl fld="3" item="15"/>
          <tpl fld="2" item="5"/>
          <tpl fld="0" item="1"/>
        </tpls>
      </n>
      <n v="87090988.019999981" in="0">
        <tpls c="4">
          <tpl fld="6" item="3"/>
          <tpl fld="3" item="15"/>
          <tpl fld="2" item="0"/>
          <tpl fld="0" item="1"/>
        </tpls>
      </n>
      <n v="1485230121.22" in="0">
        <tpls c="4">
          <tpl fld="6" item="3"/>
          <tpl fld="3" item="15"/>
          <tpl fld="2" item="6"/>
          <tpl fld="0" item="1"/>
        </tpls>
      </n>
      <n v="253122.09" in="0">
        <tpls c="3">
          <tpl fld="6" item="3"/>
          <tpl fld="1" item="16"/>
          <tpl fld="0" item="0"/>
        </tpls>
      </n>
      <n v="256396.49" in="0">
        <tpls c="3">
          <tpl fld="6" item="3"/>
          <tpl fld="1" item="17"/>
          <tpl fld="0" item="0"/>
        </tpls>
      </n>
      <n v="84897363.329999983" in="0">
        <tpls c="4">
          <tpl fld="6" item="3"/>
          <tpl fld="3" item="16"/>
          <tpl fld="2" item="2"/>
          <tpl fld="0" item="1"/>
        </tpls>
      </n>
      <n v="219464533.15000004" in="0">
        <tpls c="4">
          <tpl fld="6" item="3"/>
          <tpl fld="3" item="16"/>
          <tpl fld="2" item="1"/>
          <tpl fld="0" item="1"/>
        </tpls>
      </n>
      <n v="91092319.830000013" in="0">
        <tpls c="4">
          <tpl fld="6" item="3"/>
          <tpl fld="3" item="16"/>
          <tpl fld="2" item="0"/>
          <tpl fld="0" item="1"/>
        </tpls>
      </n>
      <n v="283017458.97999996" in="0">
        <tpls c="4">
          <tpl fld="6" item="3"/>
          <tpl fld="3" item="16"/>
          <tpl fld="2" item="5"/>
          <tpl fld="0" item="1"/>
        </tpls>
      </n>
      <n v="1531808429.02" in="0">
        <tpls c="4">
          <tpl fld="6" item="3"/>
          <tpl fld="3" item="16"/>
          <tpl fld="2" item="6"/>
          <tpl fld="0" item="1"/>
        </tpls>
      </n>
      <n v="139584345.53000003" in="0">
        <tpls c="4">
          <tpl fld="6" item="3"/>
          <tpl fld="3" item="16"/>
          <tpl fld="2" item="4"/>
          <tpl fld="0" item="1"/>
        </tpls>
      </n>
      <n v="122238778.15999998" in="0">
        <tpls c="4">
          <tpl fld="6" item="3"/>
          <tpl fld="3" item="16"/>
          <tpl fld="2" item="3"/>
          <tpl fld="0" item="1"/>
        </tpls>
      </n>
      <n v="271072227.23000002" in="0">
        <tpls c="4">
          <tpl fld="6" item="3"/>
          <tpl fld="3" item="17"/>
          <tpl fld="2" item="1"/>
          <tpl fld="0" item="1"/>
        </tpls>
      </n>
      <n v="1503879679.6199999" in="0">
        <tpls c="4">
          <tpl fld="6" item="3"/>
          <tpl fld="3" item="17"/>
          <tpl fld="2" item="6"/>
          <tpl fld="0" item="1"/>
        </tpls>
      </n>
      <n v="143301388.73999998" in="0">
        <tpls c="4">
          <tpl fld="6" item="3"/>
          <tpl fld="3" item="17"/>
          <tpl fld="2" item="4"/>
          <tpl fld="0" item="1"/>
        </tpls>
      </n>
      <n v="93542815.559999987" in="0">
        <tpls c="4">
          <tpl fld="6" item="3"/>
          <tpl fld="3" item="17"/>
          <tpl fld="2" item="0"/>
          <tpl fld="0" item="1"/>
        </tpls>
      </n>
      <n v="126604505.7" in="0">
        <tpls c="4">
          <tpl fld="6" item="3"/>
          <tpl fld="3" item="17"/>
          <tpl fld="2" item="3"/>
          <tpl fld="0" item="1"/>
        </tpls>
      </n>
      <n v="89932467.329999983" in="0">
        <tpls c="4">
          <tpl fld="6" item="3"/>
          <tpl fld="3" item="17"/>
          <tpl fld="2" item="2"/>
          <tpl fld="0" item="1"/>
        </tpls>
      </n>
      <n v="260053.35" in="0">
        <tpls c="3">
          <tpl fld="6" item="3"/>
          <tpl fld="1" item="18"/>
          <tpl fld="0" item="0"/>
        </tpls>
      </n>
      <n v="286588920.66000003" in="0">
        <tpls c="4">
          <tpl fld="6" item="3"/>
          <tpl fld="3" item="17"/>
          <tpl fld="2" item="5"/>
          <tpl fld="0" item="1"/>
        </tpls>
      </n>
      <n v="130645720.09" in="0">
        <tpls c="4">
          <tpl fld="6" item="3"/>
          <tpl fld="3" item="18"/>
          <tpl fld="2" item="3"/>
          <tpl fld="0" item="1"/>
        </tpls>
      </n>
      <n v="147103034.56999999" in="0">
        <tpls c="4">
          <tpl fld="6" item="3"/>
          <tpl fld="3" item="18"/>
          <tpl fld="2" item="4"/>
          <tpl fld="0" item="1"/>
        </tpls>
      </n>
      <n v="96328104.110000029" in="0">
        <tpls c="4">
          <tpl fld="6" item="3"/>
          <tpl fld="3" item="18"/>
          <tpl fld="2" item="0"/>
          <tpl fld="0" item="1"/>
        </tpls>
      </n>
      <n v="287697580.55000007" in="0">
        <tpls c="4">
          <tpl fld="6" item="3"/>
          <tpl fld="3" item="18"/>
          <tpl fld="2" item="5"/>
          <tpl fld="0" item="1"/>
        </tpls>
      </n>
      <n v="1533458310.0999999" in="0">
        <tpls c="4">
          <tpl fld="6" item="3"/>
          <tpl fld="3" item="18"/>
          <tpl fld="2" item="6"/>
          <tpl fld="0" item="1"/>
        </tpls>
      </n>
      <n v="91796567.849999994" in="0">
        <tpls c="4">
          <tpl fld="6" item="3"/>
          <tpl fld="3" item="18"/>
          <tpl fld="2" item="2"/>
          <tpl fld="0" item="1"/>
        </tpls>
      </n>
      <n v="288029715.48000002" in="0">
        <tpls c="4">
          <tpl fld="6" item="3"/>
          <tpl fld="3" item="18"/>
          <tpl fld="2" item="1"/>
          <tpl fld="0" item="1"/>
        </tpls>
      </n>
      <n v="266509.45" in="0">
        <tpls c="3">
          <tpl fld="6" item="3"/>
          <tpl fld="1" item="19"/>
          <tpl fld="0" item="0"/>
        </tpls>
      </n>
      <n v="100271126.06" in="0">
        <tpls c="4">
          <tpl fld="6" item="3"/>
          <tpl fld="3" item="19"/>
          <tpl fld="2" item="0"/>
          <tpl fld="0" item="1"/>
        </tpls>
      </n>
      <n v="313317904.25999999" in="0">
        <tpls c="4">
          <tpl fld="6" item="3"/>
          <tpl fld="3" item="19"/>
          <tpl fld="2" item="5"/>
          <tpl fld="0" item="1"/>
        </tpls>
      </n>
      <n v="319686877.65000004" in="0">
        <tpls c="4">
          <tpl fld="6" item="3"/>
          <tpl fld="3" item="19"/>
          <tpl fld="2" item="1"/>
          <tpl fld="0" item="1"/>
        </tpls>
      </n>
      <n v="159081391.43000001" in="0">
        <tpls c="4">
          <tpl fld="6" item="3"/>
          <tpl fld="3" item="19"/>
          <tpl fld="2" item="4"/>
          <tpl fld="0" item="1"/>
        </tpls>
      </n>
      <n v="98130276.810000017" in="0">
        <tpls c="4">
          <tpl fld="6" item="3"/>
          <tpl fld="3" item="19"/>
          <tpl fld="2" item="2"/>
          <tpl fld="0" item="1"/>
        </tpls>
      </n>
      <n v="147285008.64000002" in="0">
        <tpls c="4">
          <tpl fld="6" item="3"/>
          <tpl fld="3" item="19"/>
          <tpl fld="2" item="3"/>
          <tpl fld="0" item="1"/>
        </tpls>
      </n>
      <n v="1649931096.5799999" in="0">
        <tpls c="4">
          <tpl fld="6" item="3"/>
          <tpl fld="3" item="19"/>
          <tpl fld="2" item="6"/>
          <tpl fld="0" item="1"/>
        </tpls>
      </n>
      <n v="271667.34999999998" in="0">
        <tpls c="3">
          <tpl fld="6" item="3"/>
          <tpl fld="1" item="20"/>
          <tpl fld="0" item="0"/>
        </tpls>
      </n>
      <n v="1714109902.2199998" in="0">
        <tpls c="4">
          <tpl fld="6" item="3"/>
          <tpl fld="3" item="20"/>
          <tpl fld="2" item="6"/>
          <tpl fld="0" item="1"/>
        </tpls>
      </n>
      <n v="99796242.970000014" in="0">
        <tpls c="4">
          <tpl fld="6" item="3"/>
          <tpl fld="3" item="20"/>
          <tpl fld="2" item="2"/>
          <tpl fld="0" item="1"/>
        </tpls>
      </n>
      <n v="153148211.14999998" in="0">
        <tpls c="4">
          <tpl fld="6" item="3"/>
          <tpl fld="3" item="20"/>
          <tpl fld="2" item="3"/>
          <tpl fld="0" item="1"/>
        </tpls>
      </n>
      <n v="331599036.88" in="0">
        <tpls c="4">
          <tpl fld="6" item="3"/>
          <tpl fld="3" item="20"/>
          <tpl fld="2" item="5"/>
          <tpl fld="0" item="1"/>
        </tpls>
      </n>
      <n v="103747255.49000001" in="0">
        <tpls c="4">
          <tpl fld="6" item="3"/>
          <tpl fld="3" item="20"/>
          <tpl fld="2" item="0"/>
          <tpl fld="0" item="1"/>
        </tpls>
      </n>
      <n v="170188869.55999997" in="0">
        <tpls c="4">
          <tpl fld="6" item="3"/>
          <tpl fld="3" item="20"/>
          <tpl fld="2" item="4"/>
          <tpl fld="0" item="1"/>
        </tpls>
      </n>
      <n v="380209774.98000002" in="0">
        <tpls c="4">
          <tpl fld="6" item="3"/>
          <tpl fld="3" item="20"/>
          <tpl fld="2" item="1"/>
          <tpl fld="0" item="1"/>
        </tpls>
      </n>
      <n v="279368.34000000003" in="0">
        <tpls c="3">
          <tpl fld="6" item="3"/>
          <tpl fld="1" item="21"/>
          <tpl fld="0" item="0"/>
        </tpls>
      </n>
      <n v="1880768249.49" in="0">
        <tpls c="4">
          <tpl fld="6" item="3"/>
          <tpl fld="3" item="21"/>
          <tpl fld="2" item="6"/>
          <tpl fld="0" item="1"/>
        </tpls>
      </n>
      <n v="106790090.13000003" in="0">
        <tpls c="4">
          <tpl fld="6" item="3"/>
          <tpl fld="3" item="21"/>
          <tpl fld="2" item="2"/>
          <tpl fld="0" item="1"/>
        </tpls>
      </n>
      <n v="107558956.23999998" in="0">
        <tpls c="4">
          <tpl fld="6" item="3"/>
          <tpl fld="3" item="21"/>
          <tpl fld="2" item="0"/>
          <tpl fld="0" item="1"/>
        </tpls>
      </n>
      <n v="351760527.25999999" in="0">
        <tpls c="4">
          <tpl fld="6" item="3"/>
          <tpl fld="3" item="21"/>
          <tpl fld="2" item="5"/>
          <tpl fld="0" item="1"/>
        </tpls>
      </n>
      <n v="187835240.42000005" in="0">
        <tpls c="4">
          <tpl fld="6" item="3"/>
          <tpl fld="3" item="21"/>
          <tpl fld="2" item="4"/>
          <tpl fld="0" item="1"/>
        </tpls>
      </n>
      <n v="167781599.75999999" in="0">
        <tpls c="4">
          <tpl fld="6" item="3"/>
          <tpl fld="3" item="21"/>
          <tpl fld="2" item="3"/>
          <tpl fld="0" item="1"/>
        </tpls>
      </n>
      <n v="286586.53999999998" in="0">
        <tpls c="3">
          <tpl fld="6" item="3"/>
          <tpl fld="1" item="22"/>
          <tpl fld="0" item="0"/>
        </tpls>
      </n>
      <n v="433712128.84999996" in="0">
        <tpls c="4">
          <tpl fld="6" item="3"/>
          <tpl fld="3" item="21"/>
          <tpl fld="2" item="1"/>
          <tpl fld="0" item="1"/>
        </tpls>
      </n>
      <n v="1991286390.78" in="0">
        <tpls c="4">
          <tpl fld="6" item="3"/>
          <tpl fld="3" item="22"/>
          <tpl fld="2" item="6"/>
          <tpl fld="0" item="1"/>
        </tpls>
      </n>
      <n v="175576797.04999998" in="0">
        <tpls c="4">
          <tpl fld="6" item="3"/>
          <tpl fld="3" item="22"/>
          <tpl fld="2" item="3"/>
          <tpl fld="0" item="1"/>
        </tpls>
      </n>
      <n v="115563479.68000001" in="0">
        <tpls c="4">
          <tpl fld="6" item="3"/>
          <tpl fld="3" item="22"/>
          <tpl fld="2" item="0"/>
          <tpl fld="0" item="1"/>
        </tpls>
      </n>
      <n v="108492920.48000002" in="0">
        <tpls c="4">
          <tpl fld="6" item="3"/>
          <tpl fld="3" item="22"/>
          <tpl fld="2" item="2"/>
          <tpl fld="0" item="1"/>
        </tpls>
      </n>
      <n v="475107927.20000005" in="0">
        <tpls c="4">
          <tpl fld="6" item="3"/>
          <tpl fld="3" item="22"/>
          <tpl fld="2" item="1"/>
          <tpl fld="0" item="1"/>
        </tpls>
      </n>
      <n v="203210317.37" in="0">
        <tpls c="4">
          <tpl fld="6" item="3"/>
          <tpl fld="3" item="22"/>
          <tpl fld="2" item="4"/>
          <tpl fld="0" item="1"/>
        </tpls>
      </n>
      <n v="367960497.02999997" in="0">
        <tpls c="4">
          <tpl fld="6" item="3"/>
          <tpl fld="3" item="22"/>
          <tpl fld="2" item="5"/>
          <tpl fld="0" item="1"/>
        </tpls>
      </n>
      <n v="290717.21999999997" in="0">
        <tpls c="3">
          <tpl fld="6" item="3"/>
          <tpl fld="1" item="23"/>
          <tpl fld="0" item="0"/>
        </tpls>
      </n>
      <n v="291337.49" in="0">
        <tpls c="3">
          <tpl fld="6" item="3"/>
          <tpl fld="1" item="24"/>
          <tpl fld="0" item="0"/>
        </tpls>
      </n>
      <n v="524337971.27999997" in="0">
        <tpls c="4">
          <tpl fld="6" item="3"/>
          <tpl fld="3" item="23"/>
          <tpl fld="2" item="1"/>
          <tpl fld="0" item="1"/>
        </tpls>
      </n>
      <n v="193356728.79000002" in="0">
        <tpls c="4">
          <tpl fld="6" item="3"/>
          <tpl fld="3" item="23"/>
          <tpl fld="2" item="3"/>
          <tpl fld="0" item="1"/>
        </tpls>
      </n>
      <n v="221440460.81999996" in="0">
        <tpls c="4">
          <tpl fld="6" item="3"/>
          <tpl fld="3" item="23"/>
          <tpl fld="2" item="4"/>
          <tpl fld="0" item="1"/>
        </tpls>
      </n>
      <n v="404651757.81000006" in="0">
        <tpls c="4">
          <tpl fld="6" item="3"/>
          <tpl fld="3" item="23"/>
          <tpl fld="2" item="5"/>
          <tpl fld="0" item="1"/>
        </tpls>
      </n>
      <n v="113172292.17000003" in="0">
        <tpls c="4">
          <tpl fld="6" item="3"/>
          <tpl fld="3" item="23"/>
          <tpl fld="2" item="2"/>
          <tpl fld="0" item="1"/>
        </tpls>
      </n>
      <n v="2187879466.4100003" in="0">
        <tpls c="4">
          <tpl fld="6" item="3"/>
          <tpl fld="3" item="23"/>
          <tpl fld="2" item="6"/>
          <tpl fld="0" item="1"/>
        </tpls>
      </n>
      <n v="129020350.2" in="0">
        <tpls c="4">
          <tpl fld="6" item="3"/>
          <tpl fld="3" item="23"/>
          <tpl fld="2" item="0"/>
          <tpl fld="0" item="1"/>
        </tpls>
      </n>
      <n v="238327530.88999999" in="0">
        <tpls c="4">
          <tpl fld="6" item="3"/>
          <tpl fld="3" item="24"/>
          <tpl fld="2" item="4"/>
          <tpl fld="0" item="1"/>
        </tpls>
      </n>
      <n v="139606632.13999999" in="0">
        <tpls c="4">
          <tpl fld="6" item="3"/>
          <tpl fld="3" item="24"/>
          <tpl fld="2" item="0"/>
          <tpl fld="0" item="1"/>
        </tpls>
      </n>
      <n v="597273073.05999994" in="0">
        <tpls c="4">
          <tpl fld="6" item="3"/>
          <tpl fld="3" item="24"/>
          <tpl fld="2" item="1"/>
          <tpl fld="0" item="1"/>
        </tpls>
      </n>
      <n v="117067136.29999998" in="0">
        <tpls c="4">
          <tpl fld="6" item="3"/>
          <tpl fld="3" item="24"/>
          <tpl fld="2" item="2"/>
          <tpl fld="0" item="1"/>
        </tpls>
      </n>
      <n v="210805971.34" in="0">
        <tpls c="4">
          <tpl fld="6" item="3"/>
          <tpl fld="3" item="24"/>
          <tpl fld="2" item="3"/>
          <tpl fld="0" item="1"/>
        </tpls>
      </n>
      <n v="409104318.38999999" in="0">
        <tpls c="4">
          <tpl fld="6" item="3"/>
          <tpl fld="3" item="24"/>
          <tpl fld="2" item="5"/>
          <tpl fld="0" item="1"/>
        </tpls>
      </n>
      <n v="2515304168.2599993" in="0">
        <tpls c="4">
          <tpl fld="6" item="3"/>
          <tpl fld="3" item="24"/>
          <tpl fld="2" item="6"/>
          <tpl fld="0" item="1"/>
        </tpls>
      </n>
      <n v="293959.39" in="0">
        <tpls c="3">
          <tpl fld="6" item="3"/>
          <tpl fld="1" item="25"/>
          <tpl fld="0" item="0"/>
        </tpls>
      </n>
      <n v="2628737512.79" in="0">
        <tpls c="4">
          <tpl fld="6" item="3"/>
          <tpl fld="3" item="25"/>
          <tpl fld="2" item="6"/>
          <tpl fld="0" item="1"/>
        </tpls>
      </n>
      <n v="615713306.7900002" in="0">
        <tpls c="4">
          <tpl fld="6" item="3"/>
          <tpl fld="3" item="25"/>
          <tpl fld="2" item="1"/>
          <tpl fld="0" item="1"/>
        </tpls>
      </n>
      <n v="422847096.75999999" in="0">
        <tpls c="4">
          <tpl fld="6" item="3"/>
          <tpl fld="3" item="25"/>
          <tpl fld="2" item="5"/>
          <tpl fld="0" item="1"/>
        </tpls>
      </n>
      <n v="254161639.63000005" in="0">
        <tpls c="4">
          <tpl fld="6" item="3"/>
          <tpl fld="3" item="25"/>
          <tpl fld="2" item="4"/>
          <tpl fld="0" item="1"/>
        </tpls>
      </n>
      <n v="282971.36" in="0">
        <tpls c="3">
          <tpl fld="6" item="3"/>
          <tpl fld="1" item="26"/>
          <tpl fld="0" item="0"/>
        </tpls>
      </n>
      <n v="226493754.14999998" in="0">
        <tpls c="4">
          <tpl fld="6" item="3"/>
          <tpl fld="3" item="25"/>
          <tpl fld="2" item="3"/>
          <tpl fld="0" item="1"/>
        </tpls>
      </n>
      <n v="146607131.09999999" in="0">
        <tpls c="4">
          <tpl fld="6" item="3"/>
          <tpl fld="3" item="25"/>
          <tpl fld="2" item="0"/>
          <tpl fld="0" item="1"/>
        </tpls>
      </n>
      <n v="112807482.01000002" in="0">
        <tpls c="4">
          <tpl fld="6" item="3"/>
          <tpl fld="3" item="25"/>
          <tpl fld="2" item="2"/>
          <tpl fld="0" item="1"/>
        </tpls>
      </n>
      <n v="434437994.45000005" in="0">
        <tpls c="4">
          <tpl fld="6" item="3"/>
          <tpl fld="3" item="26"/>
          <tpl fld="2" item="5"/>
          <tpl fld="0" item="1"/>
        </tpls>
      </n>
      <n v="96306365.510000005" in="0">
        <tpls c="4">
          <tpl fld="6" item="3"/>
          <tpl fld="3" item="26"/>
          <tpl fld="2" item="2"/>
          <tpl fld="0" item="1"/>
        </tpls>
      </n>
      <n v="2705663967.0299997" in="0">
        <tpls c="4">
          <tpl fld="6" item="3"/>
          <tpl fld="3" item="26"/>
          <tpl fld="2" item="6"/>
          <tpl fld="0" item="1"/>
        </tpls>
      </n>
      <n v="109656407.27" in="0">
        <tpls c="4">
          <tpl fld="6" item="3"/>
          <tpl fld="3" item="26"/>
          <tpl fld="2" item="0"/>
          <tpl fld="0" item="1"/>
        </tpls>
      </n>
      <n v="658918629.56000006" in="0">
        <tpls c="4">
          <tpl fld="6" item="3"/>
          <tpl fld="3" item="26"/>
          <tpl fld="2" item="1"/>
          <tpl fld="0" item="1"/>
        </tpls>
      </n>
      <n v="267460993.50999996" in="0">
        <tpls c="4">
          <tpl fld="6" item="3"/>
          <tpl fld="3" item="26"/>
          <tpl fld="2" item="4"/>
          <tpl fld="0" item="1"/>
        </tpls>
      </n>
      <n v="232777040.94000003" in="0">
        <tpls c="4">
          <tpl fld="6" item="3"/>
          <tpl fld="3" item="26"/>
          <tpl fld="2" item="3"/>
          <tpl fld="0" item="1"/>
        </tpls>
      </n>
      <n v="282174.83" in="0">
        <tpls c="3">
          <tpl fld="6" item="3"/>
          <tpl fld="1" item="27"/>
          <tpl fld="0" item="0"/>
        </tpls>
      </n>
      <n v="489611560.47000003" in="0">
        <tpls c="4">
          <tpl fld="6" item="3"/>
          <tpl fld="3" item="27"/>
          <tpl fld="2" item="5"/>
          <tpl fld="0" item="1"/>
        </tpls>
      </n>
      <n v="134252193.13" in="0">
        <tpls c="4">
          <tpl fld="6" item="3"/>
          <tpl fld="3" item="27"/>
          <tpl fld="2" item="2"/>
          <tpl fld="0" item="1"/>
        </tpls>
      </n>
      <n v="2838505008.9300003" in="0">
        <tpls c="4">
          <tpl fld="6" item="3"/>
          <tpl fld="3" item="27"/>
          <tpl fld="2" item="6"/>
          <tpl fld="0" item="1"/>
        </tpls>
      </n>
      <n v="281304666.00999999" in="0">
        <tpls c="4">
          <tpl fld="6" item="3"/>
          <tpl fld="3" item="27"/>
          <tpl fld="2" item="4"/>
          <tpl fld="0" item="1"/>
        </tpls>
      </n>
      <n v="158143313.39000002" in="0">
        <tpls c="4">
          <tpl fld="6" item="3"/>
          <tpl fld="3" item="27"/>
          <tpl fld="2" item="0"/>
          <tpl fld="0" item="1"/>
        </tpls>
      </n>
      <n v="250134553.06999996" in="0">
        <tpls c="4">
          <tpl fld="6" item="3"/>
          <tpl fld="3" item="27"/>
          <tpl fld="2" item="3"/>
          <tpl fld="0" item="1"/>
        </tpls>
      </n>
      <n v="729738670.13999999" in="0">
        <tpls c="4">
          <tpl fld="6" item="3"/>
          <tpl fld="3" item="27"/>
          <tpl fld="2" item="1"/>
          <tpl fld="0" item="1"/>
        </tpls>
      </n>
      <n v="283401.49" in="0">
        <tpls c="3">
          <tpl fld="6" item="3"/>
          <tpl fld="1" item="28"/>
          <tpl fld="0" item="0"/>
        </tpls>
      </n>
      <n v="147346378.56" in="0">
        <tpls c="4">
          <tpl fld="6" item="3"/>
          <tpl fld="3" item="28"/>
          <tpl fld="2" item="2"/>
          <tpl fld="0" item="1"/>
        </tpls>
      </n>
      <n v="173911597.17000002" in="0">
        <tpls c="4">
          <tpl fld="6" item="3"/>
          <tpl fld="3" item="28"/>
          <tpl fld="2" item="0"/>
          <tpl fld="0" item="1"/>
        </tpls>
      </n>
      <n v="284552.93" in="0">
        <tpls c="3">
          <tpl fld="6" item="3"/>
          <tpl fld="1" item="0"/>
          <tpl fld="0" item="0"/>
        </tpls>
      </n>
      <n v="777311689.35000002" in="0">
        <tpls c="4">
          <tpl fld="6" item="3"/>
          <tpl fld="3" item="28"/>
          <tpl fld="2" item="1"/>
          <tpl fld="0" item="1"/>
        </tpls>
      </n>
      <n v="3039848988.7900004" in="0">
        <tpls c="4">
          <tpl fld="6" item="3"/>
          <tpl fld="3" item="28"/>
          <tpl fld="2" item="6"/>
          <tpl fld="0" item="1"/>
        </tpls>
      </n>
      <n v="539388262.19000006" in="0">
        <tpls c="4">
          <tpl fld="6" item="3"/>
          <tpl fld="3" item="28"/>
          <tpl fld="2" item="5"/>
          <tpl fld="0" item="1"/>
        </tpls>
      </n>
      <n v="267557180.05999997" in="0">
        <tpls c="4">
          <tpl fld="6" item="3"/>
          <tpl fld="3" item="28"/>
          <tpl fld="2" item="3"/>
          <tpl fld="0" item="1"/>
        </tpls>
      </n>
      <n v="299587624.16999996" in="0">
        <tpls c="4">
          <tpl fld="6" item="3"/>
          <tpl fld="3" item="28"/>
          <tpl fld="2" item="4"/>
          <tpl fld="0" item="1"/>
        </tpls>
      </n>
      <n v="3106066208.7099996" in="0">
        <tpls c="4">
          <tpl fld="6" item="3"/>
          <tpl fld="3" item="0"/>
          <tpl fld="2" item="6"/>
          <tpl fld="0" item="1"/>
        </tpls>
      </n>
      <n v="544904461.70999992" in="0">
        <tpls c="4">
          <tpl fld="6" item="3"/>
          <tpl fld="3" item="0"/>
          <tpl fld="2" item="5"/>
          <tpl fld="0" item="1"/>
        </tpls>
      </n>
      <n v="295145076.69" in="0">
        <tpls c="4">
          <tpl fld="6" item="3"/>
          <tpl fld="3" item="0"/>
          <tpl fld="2" item="4"/>
          <tpl fld="0" item="1"/>
        </tpls>
      </n>
      <n v="797169856.19999993" in="0">
        <tpls c="4">
          <tpl fld="6" item="3"/>
          <tpl fld="3" item="0"/>
          <tpl fld="2" item="1"/>
          <tpl fld="0" item="1"/>
        </tpls>
      </n>
      <n v="184885148.15999997" in="0">
        <tpls c="4">
          <tpl fld="6" item="3"/>
          <tpl fld="3" item="0"/>
          <tpl fld="2" item="0"/>
          <tpl fld="0" item="1"/>
        </tpls>
      </n>
      <n v="268173568.16000003" in="0">
        <tpls c="4">
          <tpl fld="6" item="3"/>
          <tpl fld="3" item="0"/>
          <tpl fld="2" item="3"/>
          <tpl fld="0" item="1"/>
        </tpls>
      </n>
      <n v="158888914.44999999" in="0">
        <tpls c="4">
          <tpl fld="6" item="3"/>
          <tpl fld="3" item="0"/>
          <tpl fld="2" item="2"/>
          <tpl fld="0" item="1"/>
        </tpls>
      </n>
      <n v="285853.84999999998" in="0">
        <tpls c="3">
          <tpl fld="6" item="3"/>
          <tpl fld="1" item="29"/>
          <tpl fld="0" item="0"/>
        </tpls>
      </n>
      <n v="165956926" in="0">
        <tpls c="4">
          <tpl fld="6" item="3"/>
          <tpl fld="3" item="29"/>
          <tpl fld="2" item="2"/>
          <tpl fld="0" item="1"/>
        </tpls>
      </n>
      <n v="550363092" in="0">
        <tpls c="4">
          <tpl fld="6" item="3"/>
          <tpl fld="3" item="29"/>
          <tpl fld="2" item="5"/>
          <tpl fld="0" item="1"/>
        </tpls>
      </n>
      <n v="3393989327" in="0">
        <tpls c="4">
          <tpl fld="6" item="3"/>
          <tpl fld="3" item="29"/>
          <tpl fld="2" item="6"/>
          <tpl fld="0" item="1"/>
        </tpls>
      </n>
      <n v="299029624" in="0">
        <tpls c="4">
          <tpl fld="6" item="3"/>
          <tpl fld="3" item="29"/>
          <tpl fld="2" item="4"/>
          <tpl fld="0" item="1"/>
        </tpls>
      </n>
      <n v="832754945" in="0">
        <tpls c="4">
          <tpl fld="6" item="3"/>
          <tpl fld="3" item="29"/>
          <tpl fld="2" item="1"/>
          <tpl fld="0" item="1"/>
        </tpls>
      </n>
      <n v="277108035" in="0">
        <tpls c="4">
          <tpl fld="6" item="3"/>
          <tpl fld="3" item="29"/>
          <tpl fld="2" item="3"/>
          <tpl fld="0" item="1"/>
        </tpls>
      </n>
      <n v="192475177" in="0">
        <tpls c="4">
          <tpl fld="6" item="3"/>
          <tpl fld="3" item="29"/>
          <tpl fld="2" item="0"/>
          <tpl fld="0" item="1"/>
        </tpls>
      </n>
      <n v="360651.24" in="0">
        <tpls c="4">
          <tpl fld="3" item="0"/>
          <tpl fld="5" item="69"/>
          <tpl fld="2" item="4"/>
          <tpl fld="0" item="1"/>
        </tpls>
      </n>
      <n v="1753317.47" in="0">
        <tpls c="4">
          <tpl fld="3" item="0"/>
          <tpl fld="5" item="53"/>
          <tpl fld="2" item="4"/>
          <tpl fld="0" item="1"/>
        </tpls>
      </n>
      <n v="1487798.3" in="0">
        <tpls c="4">
          <tpl fld="3" item="0"/>
          <tpl fld="5" item="78"/>
          <tpl fld="2" item="4"/>
          <tpl fld="0" item="1"/>
        </tpls>
      </n>
      <n v="1385349.45" in="0">
        <tpls c="4">
          <tpl fld="3" item="0"/>
          <tpl fld="5" item="79"/>
          <tpl fld="2" item="4"/>
          <tpl fld="0" item="1"/>
        </tpls>
      </n>
      <n v="225079.01" in="0">
        <tpls c="4">
          <tpl fld="3" item="0"/>
          <tpl fld="5" item="42"/>
          <tpl fld="2" item="4"/>
          <tpl fld="0" item="1"/>
        </tpls>
      </n>
      <n v="64050688.579999998" in="0">
        <tpls c="4">
          <tpl fld="3" item="0"/>
          <tpl fld="5" item="57"/>
          <tpl fld="2" item="4"/>
          <tpl fld="0" item="1"/>
        </tpls>
      </n>
      <n v="312399.46999999997" in="0">
        <tpls c="4">
          <tpl fld="3" item="0"/>
          <tpl fld="5" item="0"/>
          <tpl fld="2" item="4"/>
          <tpl fld="0" item="1"/>
        </tpls>
      </n>
      <n v="169720.92" in="0">
        <tpls c="4">
          <tpl fld="3" item="0"/>
          <tpl fld="5" item="41"/>
          <tpl fld="2" item="4"/>
          <tpl fld="0" item="1"/>
        </tpls>
      </n>
      <n v="494302.32" in="0">
        <tpls c="4">
          <tpl fld="3" item="0"/>
          <tpl fld="5" item="37"/>
          <tpl fld="2" item="4"/>
          <tpl fld="0" item="1"/>
        </tpls>
      </n>
      <n v="2974226.51" in="0">
        <tpls c="4">
          <tpl fld="3" item="0"/>
          <tpl fld="5" item="91"/>
          <tpl fld="2" item="4"/>
          <tpl fld="0" item="1"/>
        </tpls>
      </n>
      <n v="35906808.700000003" in="0">
        <tpls c="4">
          <tpl fld="3" item="0"/>
          <tpl fld="5" item="30"/>
          <tpl fld="2" item="4"/>
          <tpl fld="0" item="1"/>
        </tpls>
      </n>
      <n v="1112864.3999999999" in="0">
        <tpls c="4">
          <tpl fld="3" item="0"/>
          <tpl fld="5" item="65"/>
          <tpl fld="2" item="4"/>
          <tpl fld="0" item="1"/>
        </tpls>
      </n>
      <n v="125544.53" in="0">
        <tpls c="4">
          <tpl fld="3" item="0"/>
          <tpl fld="5" item="59"/>
          <tpl fld="2" item="4"/>
          <tpl fld="0" item="1"/>
        </tpls>
      </n>
      <n v="167264.79" in="0">
        <tpls c="4">
          <tpl fld="3" item="0"/>
          <tpl fld="5" item="28"/>
          <tpl fld="2" item="4"/>
          <tpl fld="0" item="1"/>
        </tpls>
      </n>
      <n v="1159521.96" in="0">
        <tpls c="4">
          <tpl fld="3" item="0"/>
          <tpl fld="5" item="39"/>
          <tpl fld="2" item="4"/>
          <tpl fld="0" item="1"/>
        </tpls>
      </n>
      <n v="1351964.08" in="0">
        <tpls c="4">
          <tpl fld="3" item="0"/>
          <tpl fld="5" item="64"/>
          <tpl fld="2" item="4"/>
          <tpl fld="0" item="1"/>
        </tpls>
      </n>
      <m>
        <tpls c="4">
          <tpl fld="3" item="0"/>
          <tpl fld="5" item="80"/>
          <tpl fld="2" item="4"/>
          <tpl fld="0" item="1"/>
        </tpls>
      </m>
      <n v="392028.9" in="0">
        <tpls c="4">
          <tpl fld="3" item="0"/>
          <tpl fld="5" item="16"/>
          <tpl fld="2" item="4"/>
          <tpl fld="0" item="1"/>
        </tpls>
      </n>
      <n v="665837.77" in="0">
        <tpls c="4">
          <tpl fld="3" item="0"/>
          <tpl fld="5" item="23"/>
          <tpl fld="2" item="4"/>
          <tpl fld="0" item="1"/>
        </tpls>
      </n>
      <n v="9449661.0399999991" in="0">
        <tpls c="4">
          <tpl fld="3" item="0"/>
          <tpl fld="5" item="14"/>
          <tpl fld="2" item="4"/>
          <tpl fld="0" item="1"/>
        </tpls>
      </n>
      <n v="1690133.08" in="0">
        <tpls c="4">
          <tpl fld="3" item="0"/>
          <tpl fld="5" item="60"/>
          <tpl fld="2" item="4"/>
          <tpl fld="0" item="1"/>
        </tpls>
      </n>
      <n v="259777.2" in="0">
        <tpls c="4">
          <tpl fld="3" item="0"/>
          <tpl fld="5" item="24"/>
          <tpl fld="2" item="4"/>
          <tpl fld="0" item="1"/>
        </tpls>
      </n>
      <m>
        <tpls c="4">
          <tpl fld="3" item="0"/>
          <tpl fld="5" item="46"/>
          <tpl fld="2" item="4"/>
          <tpl fld="0" item="1"/>
        </tpls>
      </m>
      <n v="1438859.18" in="0">
        <tpls c="4">
          <tpl fld="3" item="0"/>
          <tpl fld="5" item="56"/>
          <tpl fld="2" item="4"/>
          <tpl fld="0" item="1"/>
        </tpls>
      </n>
      <n v="644816.61" in="0">
        <tpls c="4">
          <tpl fld="3" item="0"/>
          <tpl fld="5" item="36"/>
          <tpl fld="2" item="4"/>
          <tpl fld="0" item="1"/>
        </tpls>
      </n>
      <n v="413195.62" in="0">
        <tpls c="4">
          <tpl fld="3" item="0"/>
          <tpl fld="5" item="88"/>
          <tpl fld="2" item="4"/>
          <tpl fld="0" item="1"/>
        </tpls>
      </n>
      <n v="251919.77" in="0">
        <tpls c="4">
          <tpl fld="3" item="0"/>
          <tpl fld="5" item="72"/>
          <tpl fld="2" item="4"/>
          <tpl fld="0" item="1"/>
        </tpls>
      </n>
      <n v="124000.01" in="0">
        <tpls c="4">
          <tpl fld="3" item="0"/>
          <tpl fld="5" item="19"/>
          <tpl fld="2" item="4"/>
          <tpl fld="0" item="1"/>
        </tpls>
      </n>
      <n v="10254183.15" in="0">
        <tpls c="4">
          <tpl fld="3" item="0"/>
          <tpl fld="5" item="11"/>
          <tpl fld="2" item="4"/>
          <tpl fld="0" item="1"/>
        </tpls>
      </n>
      <n v="1753123.46" in="0">
        <tpls c="4">
          <tpl fld="3" item="0"/>
          <tpl fld="5" item="50"/>
          <tpl fld="2" item="4"/>
          <tpl fld="0" item="1"/>
        </tpls>
      </n>
      <n v="1497912.28" in="0">
        <tpls c="4">
          <tpl fld="3" item="0"/>
          <tpl fld="5" item="86"/>
          <tpl fld="2" item="4"/>
          <tpl fld="0" item="1"/>
        </tpls>
      </n>
      <n v="2562682.59" in="0">
        <tpls c="4">
          <tpl fld="3" item="0"/>
          <tpl fld="5" item="52"/>
          <tpl fld="2" item="4"/>
          <tpl fld="0" item="1"/>
        </tpls>
      </n>
      <n v="628413.52" in="0">
        <tpls c="4">
          <tpl fld="3" item="0"/>
          <tpl fld="5" item="13"/>
          <tpl fld="2" item="4"/>
          <tpl fld="0" item="1"/>
        </tpls>
      </n>
      <n v="1107133.8899999999" in="0">
        <tpls c="4">
          <tpl fld="3" item="0"/>
          <tpl fld="5" item="12"/>
          <tpl fld="2" item="4"/>
          <tpl fld="0" item="1"/>
        </tpls>
      </n>
      <n v="3488088.43" in="0">
        <tpls c="4">
          <tpl fld="3" item="0"/>
          <tpl fld="5" item="8"/>
          <tpl fld="2" item="4"/>
          <tpl fld="0" item="1"/>
        </tpls>
      </n>
      <n v="10194588.630000001" in="0">
        <tpls c="4">
          <tpl fld="3" item="0"/>
          <tpl fld="5" item="5"/>
          <tpl fld="2" item="4"/>
          <tpl fld="0" item="1"/>
        </tpls>
      </n>
      <n v="212509.06" in="0">
        <tpls c="4">
          <tpl fld="3" item="0"/>
          <tpl fld="5" item="20"/>
          <tpl fld="2" item="4"/>
          <tpl fld="0" item="1"/>
        </tpls>
      </n>
      <n v="15385651.75" in="0">
        <tpls c="4">
          <tpl fld="3" item="0"/>
          <tpl fld="5" item="29"/>
          <tpl fld="2" item="4"/>
          <tpl fld="0" item="1"/>
        </tpls>
      </n>
      <n v="1220483.53" in="0">
        <tpls c="4">
          <tpl fld="3" item="0"/>
          <tpl fld="5" item="76"/>
          <tpl fld="2" item="4"/>
          <tpl fld="0" item="1"/>
        </tpls>
      </n>
      <n v="24631.68" in="0">
        <tpls c="4">
          <tpl fld="3" item="0"/>
          <tpl fld="5" item="67"/>
          <tpl fld="2" item="4"/>
          <tpl fld="0" item="1"/>
        </tpls>
      </n>
      <n v="551165.68999999994" in="0">
        <tpls c="4">
          <tpl fld="3" item="0"/>
          <tpl fld="5" item="2"/>
          <tpl fld="2" item="4"/>
          <tpl fld="0" item="1"/>
        </tpls>
      </n>
      <n v="997579.57" in="0">
        <tpls c="4">
          <tpl fld="3" item="0"/>
          <tpl fld="5" item="4"/>
          <tpl fld="2" item="4"/>
          <tpl fld="0" item="1"/>
        </tpls>
      </n>
      <n v="634385.31000000006" in="0">
        <tpls c="4">
          <tpl fld="3" item="0"/>
          <tpl fld="5" item="32"/>
          <tpl fld="2" item="4"/>
          <tpl fld="0" item="1"/>
        </tpls>
      </n>
      <n v="1114109.98" in="0">
        <tpls c="4">
          <tpl fld="3" item="0"/>
          <tpl fld="5" item="62"/>
          <tpl fld="2" item="4"/>
          <tpl fld="0" item="1"/>
        </tpls>
      </n>
      <n v="510572.82" in="0">
        <tpls c="4">
          <tpl fld="3" item="0"/>
          <tpl fld="5" item="85"/>
          <tpl fld="2" item="4"/>
          <tpl fld="0" item="1"/>
        </tpls>
      </n>
      <n v="133442.54" in="0">
        <tpls c="4">
          <tpl fld="3" item="0"/>
          <tpl fld="5" item="3"/>
          <tpl fld="2" item="4"/>
          <tpl fld="0" item="1"/>
        </tpls>
      </n>
      <n v="3200400.33" in="0">
        <tpls c="4">
          <tpl fld="3" item="0"/>
          <tpl fld="5" item="51"/>
          <tpl fld="2" item="4"/>
          <tpl fld="0" item="1"/>
        </tpls>
      </n>
      <n v="790791" in="0">
        <tpls c="4">
          <tpl fld="3" item="0"/>
          <tpl fld="5" item="6"/>
          <tpl fld="2" item="4"/>
          <tpl fld="0" item="1"/>
        </tpls>
      </n>
      <n v="391728.37" in="0">
        <tpls c="4">
          <tpl fld="3" item="0"/>
          <tpl fld="5" item="90"/>
          <tpl fld="2" item="4"/>
          <tpl fld="0" item="1"/>
        </tpls>
      </n>
      <n v="3621550.7" in="0">
        <tpls c="4">
          <tpl fld="3" item="0"/>
          <tpl fld="5" item="35"/>
          <tpl fld="2" item="4"/>
          <tpl fld="0" item="1"/>
        </tpls>
      </n>
      <n v="188471.73" in="0">
        <tpls c="4">
          <tpl fld="3" item="0"/>
          <tpl fld="5" item="81"/>
          <tpl fld="2" item="4"/>
          <tpl fld="0" item="1"/>
        </tpls>
      </n>
      <n v="548880.18999999994" in="0">
        <tpls c="4">
          <tpl fld="3" item="0"/>
          <tpl fld="5" item="34"/>
          <tpl fld="2" item="4"/>
          <tpl fld="0" item="1"/>
        </tpls>
      </n>
      <n v="3167422.09" in="0">
        <tpls c="4">
          <tpl fld="3" item="0"/>
          <tpl fld="5" item="40"/>
          <tpl fld="2" item="4"/>
          <tpl fld="0" item="1"/>
        </tpls>
      </n>
      <n v="1597023.5" in="0">
        <tpls c="4">
          <tpl fld="3" item="0"/>
          <tpl fld="5" item="21"/>
          <tpl fld="2" item="4"/>
          <tpl fld="0" item="1"/>
        </tpls>
      </n>
      <n v="8618655.4100000001" in="0">
        <tpls c="4">
          <tpl fld="3" item="0"/>
          <tpl fld="5" item="31"/>
          <tpl fld="2" item="4"/>
          <tpl fld="0" item="1"/>
        </tpls>
      </n>
      <n v="5966541.3300000001" in="0">
        <tpls c="4">
          <tpl fld="3" item="0"/>
          <tpl fld="5" item="73"/>
          <tpl fld="2" item="4"/>
          <tpl fld="0" item="1"/>
        </tpls>
      </n>
      <n v="5669093.5099999998" in="0">
        <tpls c="4">
          <tpl fld="3" item="0"/>
          <tpl fld="5" item="17"/>
          <tpl fld="2" item="4"/>
          <tpl fld="0" item="1"/>
        </tpls>
      </n>
      <n v="8830040.9600000009" in="0">
        <tpls c="4">
          <tpl fld="3" item="0"/>
          <tpl fld="5" item="1"/>
          <tpl fld="2" item="4"/>
          <tpl fld="0" item="1"/>
        </tpls>
      </n>
      <n v="26452.9" in="0">
        <tpls c="4">
          <tpl fld="3" item="0"/>
          <tpl fld="5" item="75"/>
          <tpl fld="2" item="4"/>
          <tpl fld="0" item="1"/>
        </tpls>
      </n>
      <n v="280911.8" in="0">
        <tpls c="4">
          <tpl fld="3" item="0"/>
          <tpl fld="5" item="38"/>
          <tpl fld="2" item="4"/>
          <tpl fld="0" item="1"/>
        </tpls>
      </n>
      <m>
        <tpls c="4">
          <tpl fld="3" item="0"/>
          <tpl fld="5" item="89"/>
          <tpl fld="2" item="4"/>
          <tpl fld="0" item="1"/>
        </tpls>
      </m>
      <n v="68221.58" in="0">
        <tpls c="4">
          <tpl fld="3" item="0"/>
          <tpl fld="5" item="33"/>
          <tpl fld="2" item="4"/>
          <tpl fld="0" item="1"/>
        </tpls>
      </n>
      <n v="3020966.98" in="0">
        <tpls c="4">
          <tpl fld="3" item="0"/>
          <tpl fld="5" item="54"/>
          <tpl fld="2" item="4"/>
          <tpl fld="0" item="1"/>
        </tpls>
      </n>
      <n v="3929239.46" in="0">
        <tpls c="4">
          <tpl fld="3" item="0"/>
          <tpl fld="5" item="10"/>
          <tpl fld="2" item="4"/>
          <tpl fld="0" item="1"/>
        </tpls>
      </n>
      <n v="213338.25" in="0">
        <tpls c="4">
          <tpl fld="3" item="0"/>
          <tpl fld="5" item="22"/>
          <tpl fld="2" item="4"/>
          <tpl fld="0" item="1"/>
        </tpls>
      </n>
      <n v="4438142.3600000003" in="0">
        <tpls c="4">
          <tpl fld="3" item="0"/>
          <tpl fld="5" item="82"/>
          <tpl fld="2" item="4"/>
          <tpl fld="0" item="1"/>
        </tpls>
      </n>
      <n v="1051781.3999999999" in="0">
        <tpls c="4">
          <tpl fld="3" item="0"/>
          <tpl fld="5" item="83"/>
          <tpl fld="2" item="4"/>
          <tpl fld="0" item="1"/>
        </tpls>
      </n>
      <n v="20444488.920000002" in="0">
        <tpls c="4">
          <tpl fld="3" item="0"/>
          <tpl fld="5" item="43"/>
          <tpl fld="2" item="4"/>
          <tpl fld="0" item="1"/>
        </tpls>
      </n>
      <n v="401048.75" in="0">
        <tpls c="4">
          <tpl fld="3" item="0"/>
          <tpl fld="5" item="66"/>
          <tpl fld="2" item="4"/>
          <tpl fld="0" item="1"/>
        </tpls>
      </n>
      <n v="26615392.050000001" in="0">
        <tpls c="4">
          <tpl fld="3" item="0"/>
          <tpl fld="5" item="47"/>
          <tpl fld="2" item="4"/>
          <tpl fld="0" item="1"/>
        </tpls>
      </n>
      <n v="35577164.590000004" in="0">
        <tpls c="4">
          <tpl fld="3" item="0"/>
          <tpl fld="5" item="84"/>
          <tpl fld="2" item="4"/>
          <tpl fld="0" item="1"/>
        </tpls>
      </n>
      <m>
        <tpls c="4">
          <tpl fld="3" item="0"/>
          <tpl fld="5" item="45"/>
          <tpl fld="2" item="4"/>
          <tpl fld="0" item="1"/>
        </tpls>
      </m>
      <n v="513327.29" in="0">
        <tpls c="4">
          <tpl fld="3" item="0"/>
          <tpl fld="5" item="92"/>
          <tpl fld="2" item="4"/>
          <tpl fld="0" item="1"/>
        </tpls>
      </n>
      <n v="1485922.91" in="0">
        <tpls c="4">
          <tpl fld="3" item="0"/>
          <tpl fld="5" item="68"/>
          <tpl fld="2" item="4"/>
          <tpl fld="0" item="1"/>
        </tpls>
      </n>
      <n v="289536.11" in="0">
        <tpls c="4">
          <tpl fld="3" item="0"/>
          <tpl fld="5" item="63"/>
          <tpl fld="2" item="4"/>
          <tpl fld="0" item="1"/>
        </tpls>
      </n>
      <n v="8388936.1300000008" in="0">
        <tpls c="4">
          <tpl fld="3" item="0"/>
          <tpl fld="5" item="9"/>
          <tpl fld="2" item="4"/>
          <tpl fld="0" item="1"/>
        </tpls>
      </n>
      <m>
        <tpls c="4">
          <tpl fld="3" item="0"/>
          <tpl fld="5" item="61"/>
          <tpl fld="2" item="4"/>
          <tpl fld="0" item="1"/>
        </tpls>
      </m>
      <n v="6533535.7599999998" in="0">
        <tpls c="4">
          <tpl fld="3" item="0"/>
          <tpl fld="5" item="71"/>
          <tpl fld="2" item="4"/>
          <tpl fld="0" item="1"/>
        </tpls>
      </n>
      <n v="407584.75" in="0">
        <tpls c="4">
          <tpl fld="3" item="0"/>
          <tpl fld="5" item="49"/>
          <tpl fld="2" item="4"/>
          <tpl fld="0" item="1"/>
        </tpls>
      </n>
      <n v="707499.94" in="0">
        <tpls c="4">
          <tpl fld="3" item="0"/>
          <tpl fld="5" item="48"/>
          <tpl fld="2" item="4"/>
          <tpl fld="0" item="1"/>
        </tpls>
      </n>
      <n v="7665682.3600000003" in="0">
        <tpls c="4">
          <tpl fld="3" item="0"/>
          <tpl fld="5" item="55"/>
          <tpl fld="2" item="4"/>
          <tpl fld="0" item="1"/>
        </tpls>
      </n>
      <n v="877590.04" in="0">
        <tpls c="4">
          <tpl fld="3" item="0"/>
          <tpl fld="5" item="58"/>
          <tpl fld="2" item="4"/>
          <tpl fld="0" item="1"/>
        </tpls>
      </n>
      <m>
        <tpls c="4">
          <tpl fld="3" item="0"/>
          <tpl fld="5" item="25"/>
          <tpl fld="2" item="4"/>
          <tpl fld="0" item="1"/>
        </tpls>
      </m>
      <n v="612164.89" in="0">
        <tpls c="4">
          <tpl fld="3" item="0"/>
          <tpl fld="5" item="87"/>
          <tpl fld="2" item="4"/>
          <tpl fld="0" item="1"/>
        </tpls>
      </n>
      <n v="1817223.8" in="0">
        <tpls c="4">
          <tpl fld="3" item="0"/>
          <tpl fld="5" item="26"/>
          <tpl fld="2" item="4"/>
          <tpl fld="0" item="1"/>
        </tpls>
      </n>
      <n v="123975.18" in="0">
        <tpls c="4">
          <tpl fld="3" item="0"/>
          <tpl fld="5" item="18"/>
          <tpl fld="2" item="4"/>
          <tpl fld="0" item="1"/>
        </tpls>
      </n>
      <n v="2373340.12" in="0">
        <tpls c="4">
          <tpl fld="3" item="0"/>
          <tpl fld="5" item="74"/>
          <tpl fld="2" item="4"/>
          <tpl fld="0" item="1"/>
        </tpls>
      </n>
      <n v="1902624.98" in="0">
        <tpls c="4">
          <tpl fld="3" item="0"/>
          <tpl fld="5" item="7"/>
          <tpl fld="2" item="4"/>
          <tpl fld="0" item="1"/>
        </tpls>
      </n>
      <n v="374451.82" in="0">
        <tpls c="4">
          <tpl fld="3" item="0"/>
          <tpl fld="5" item="173"/>
          <tpl fld="2" item="4"/>
          <tpl fld="0" item="1"/>
        </tpls>
      </n>
      <n v="15005765.439999999" in="0">
        <tpls c="4">
          <tpl fld="3" item="0"/>
          <tpl fld="5" item="15"/>
          <tpl fld="2" item="4"/>
          <tpl fld="0" item="1"/>
        </tpls>
      </n>
      <n v="10041.56" in="0">
        <tpls c="4">
          <tpl fld="3" item="0"/>
          <tpl fld="5" item="77"/>
          <tpl fld="2" item="4"/>
          <tpl fld="0" item="1"/>
        </tpls>
      </n>
      <n v="3943241.86" in="0">
        <tpls c="4">
          <tpl fld="3" item="0"/>
          <tpl fld="5" item="70"/>
          <tpl fld="2" item="4"/>
          <tpl fld="0" item="1"/>
        </tpls>
      </n>
      <n v="355382.27" in="0">
        <tpls c="4">
          <tpl fld="3" item="0"/>
          <tpl fld="5" item="44"/>
          <tpl fld="2" item="4"/>
          <tpl fld="0" item="1"/>
        </tpls>
      </n>
      <n v="8209297.1100000003" in="0">
        <tpls c="4">
          <tpl fld="3" item="0"/>
          <tpl fld="5" item="211"/>
          <tpl fld="2" item="4"/>
          <tpl fld="0" item="1"/>
        </tpls>
      </n>
      <n v="580591.14" in="0">
        <tpls c="4">
          <tpl fld="3" item="0"/>
          <tpl fld="5" item="196"/>
          <tpl fld="2" item="4"/>
          <tpl fld="0" item="1"/>
        </tpls>
      </n>
      <n v="24506544.710000001" in="0">
        <tpls c="4">
          <tpl fld="3" item="0"/>
          <tpl fld="5" item="137"/>
          <tpl fld="2" item="4"/>
          <tpl fld="0" item="1"/>
        </tpls>
      </n>
      <n v="5017080.92" in="0">
        <tpls c="4">
          <tpl fld="3" item="0"/>
          <tpl fld="5" item="129"/>
          <tpl fld="2" item="4"/>
          <tpl fld="0" item="1"/>
        </tpls>
      </n>
      <n v="451044.05" in="0">
        <tpls c="4">
          <tpl fld="3" item="0"/>
          <tpl fld="5" item="183"/>
          <tpl fld="2" item="4"/>
          <tpl fld="0" item="1"/>
        </tpls>
      </n>
      <n v="5798809.1200000001" in="0">
        <tpls c="4">
          <tpl fld="3" item="0"/>
          <tpl fld="5" item="204"/>
          <tpl fld="2" item="4"/>
          <tpl fld="0" item="1"/>
        </tpls>
      </n>
      <n v="862614.63" in="0">
        <tpls c="4">
          <tpl fld="3" item="0"/>
          <tpl fld="5" item="116"/>
          <tpl fld="2" item="4"/>
          <tpl fld="0" item="1"/>
        </tpls>
      </n>
      <n v="14767627.800000001" in="0">
        <tpls c="4">
          <tpl fld="3" item="0"/>
          <tpl fld="5" item="136"/>
          <tpl fld="2" item="4"/>
          <tpl fld="0" item="1"/>
        </tpls>
      </n>
      <n v="69159.56" in="0">
        <tpls c="4">
          <tpl fld="3" item="0"/>
          <tpl fld="5" item="230"/>
          <tpl fld="2" item="4"/>
          <tpl fld="0" item="1"/>
        </tpls>
      </n>
      <n v="6847688.5700000003" in="0">
        <tpls c="4">
          <tpl fld="3" item="0"/>
          <tpl fld="5" item="93"/>
          <tpl fld="2" item="4"/>
          <tpl fld="0" item="1"/>
        </tpls>
      </n>
      <n v="1309499.04" in="0">
        <tpls c="4">
          <tpl fld="3" item="0"/>
          <tpl fld="5" item="122"/>
          <tpl fld="2" item="4"/>
          <tpl fld="0" item="1"/>
        </tpls>
      </n>
      <n v="51199.01" in="0">
        <tpls c="4">
          <tpl fld="3" item="0"/>
          <tpl fld="5" item="110"/>
          <tpl fld="2" item="4"/>
          <tpl fld="0" item="1"/>
        </tpls>
      </n>
      <n v="32061.38" in="0">
        <tpls c="4">
          <tpl fld="3" item="0"/>
          <tpl fld="5" item="261"/>
          <tpl fld="2" item="4"/>
          <tpl fld="0" item="1"/>
        </tpls>
      </n>
      <n v="8345275.9299999997" in="0">
        <tpls c="4">
          <tpl fld="3" item="0"/>
          <tpl fld="5" item="166"/>
          <tpl fld="2" item="4"/>
          <tpl fld="0" item="1"/>
        </tpls>
      </n>
      <n v="272702.81" in="0">
        <tpls c="4">
          <tpl fld="3" item="0"/>
          <tpl fld="5" item="191"/>
          <tpl fld="2" item="4"/>
          <tpl fld="0" item="1"/>
        </tpls>
      </n>
      <n v="358182.32" in="0">
        <tpls c="4">
          <tpl fld="3" item="0"/>
          <tpl fld="5" item="127"/>
          <tpl fld="2" item="4"/>
          <tpl fld="0" item="1"/>
        </tpls>
      </n>
      <n v="10208866.26" in="0">
        <tpls c="4">
          <tpl fld="3" item="0"/>
          <tpl fld="5" item="181"/>
          <tpl fld="2" item="4"/>
          <tpl fld="0" item="1"/>
        </tpls>
      </n>
      <n v="820531.62" in="0">
        <tpls c="4">
          <tpl fld="3" item="0"/>
          <tpl fld="5" item="198"/>
          <tpl fld="2" item="4"/>
          <tpl fld="0" item="1"/>
        </tpls>
      </n>
      <n v="2204125.06" in="0">
        <tpls c="4">
          <tpl fld="3" item="0"/>
          <tpl fld="5" item="227"/>
          <tpl fld="2" item="4"/>
          <tpl fld="0" item="1"/>
        </tpls>
      </n>
      <n v="1148866.33" in="0">
        <tpls c="4">
          <tpl fld="3" item="0"/>
          <tpl fld="5" item="111"/>
          <tpl fld="2" item="4"/>
          <tpl fld="0" item="1"/>
        </tpls>
      </n>
      <n v="4630436.4000000004" in="0">
        <tpls c="4">
          <tpl fld="3" item="0"/>
          <tpl fld="5" item="144"/>
          <tpl fld="2" item="4"/>
          <tpl fld="0" item="1"/>
        </tpls>
      </n>
      <n v="537538.25" in="0">
        <tpls c="4">
          <tpl fld="3" item="0"/>
          <tpl fld="5" item="161"/>
          <tpl fld="2" item="4"/>
          <tpl fld="0" item="1"/>
        </tpls>
      </n>
      <n v="4556745.62" in="0">
        <tpls c="4">
          <tpl fld="3" item="0"/>
          <tpl fld="5" item="146"/>
          <tpl fld="2" item="4"/>
          <tpl fld="0" item="1"/>
        </tpls>
      </n>
      <n v="1001968.87" in="0">
        <tpls c="4">
          <tpl fld="3" item="0"/>
          <tpl fld="5" item="248"/>
          <tpl fld="2" item="4"/>
          <tpl fld="0" item="1"/>
        </tpls>
      </n>
      <m>
        <tpls c="4">
          <tpl fld="3" item="0"/>
          <tpl fld="5" item="153"/>
          <tpl fld="2" item="4"/>
          <tpl fld="0" item="1"/>
        </tpls>
      </m>
      <n v="5494314.8600000003" in="0">
        <tpls c="4">
          <tpl fld="3" item="0"/>
          <tpl fld="5" item="253"/>
          <tpl fld="2" item="4"/>
          <tpl fld="0" item="1"/>
        </tpls>
      </n>
      <n v="22765278.600000001" in="0">
        <tpls c="4">
          <tpl fld="3" item="0"/>
          <tpl fld="5" item="177"/>
          <tpl fld="2" item="4"/>
          <tpl fld="0" item="1"/>
        </tpls>
      </n>
      <n v="234525.9" in="0">
        <tpls c="4">
          <tpl fld="3" item="0"/>
          <tpl fld="5" item="226"/>
          <tpl fld="2" item="4"/>
          <tpl fld="0" item="1"/>
        </tpls>
      </n>
      <n v="2841256.58" in="0">
        <tpls c="4">
          <tpl fld="3" item="0"/>
          <tpl fld="5" item="251"/>
          <tpl fld="2" item="4"/>
          <tpl fld="0" item="1"/>
        </tpls>
      </n>
      <n v="541314.38" in="0">
        <tpls c="4">
          <tpl fld="3" item="0"/>
          <tpl fld="5" item="203"/>
          <tpl fld="2" item="4"/>
          <tpl fld="0" item="1"/>
        </tpls>
      </n>
      <n v="57386.46" in="0">
        <tpls c="4">
          <tpl fld="3" item="0"/>
          <tpl fld="5" item="123"/>
          <tpl fld="2" item="4"/>
          <tpl fld="0" item="1"/>
        </tpls>
      </n>
      <n v="18021245.48" in="0">
        <tpls c="4">
          <tpl fld="3" item="0"/>
          <tpl fld="5" item="98"/>
          <tpl fld="2" item="4"/>
          <tpl fld="0" item="1"/>
        </tpls>
      </n>
      <n v="6660623.79" in="0">
        <tpls c="4">
          <tpl fld="3" item="0"/>
          <tpl fld="5" item="192"/>
          <tpl fld="2" item="4"/>
          <tpl fld="0" item="1"/>
        </tpls>
      </n>
      <n v="442265.34" in="0">
        <tpls c="4">
          <tpl fld="3" item="0"/>
          <tpl fld="5" item="151"/>
          <tpl fld="2" item="4"/>
          <tpl fld="0" item="1"/>
        </tpls>
      </n>
      <n v="179280.1" in="0">
        <tpls c="4">
          <tpl fld="3" item="0"/>
          <tpl fld="5" item="175"/>
          <tpl fld="2" item="4"/>
          <tpl fld="0" item="1"/>
        </tpls>
      </n>
      <n v="701625.52" in="0">
        <tpls c="4">
          <tpl fld="3" item="0"/>
          <tpl fld="5" item="179"/>
          <tpl fld="2" item="4"/>
          <tpl fld="0" item="1"/>
        </tpls>
      </n>
      <n v="62760.06" in="0">
        <tpls c="4">
          <tpl fld="3" item="0"/>
          <tpl fld="5" item="274"/>
          <tpl fld="2" item="4"/>
          <tpl fld="0" item="1"/>
        </tpls>
      </n>
      <n v="2120563.5499999998" in="0">
        <tpls c="4">
          <tpl fld="3" item="0"/>
          <tpl fld="5" item="119"/>
          <tpl fld="2" item="4"/>
          <tpl fld="0" item="1"/>
        </tpls>
      </n>
      <n v="782469.98" in="0">
        <tpls c="4">
          <tpl fld="3" item="0"/>
          <tpl fld="5" item="185"/>
          <tpl fld="2" item="4"/>
          <tpl fld="0" item="1"/>
        </tpls>
      </n>
      <n v="18448190.48" in="0">
        <tpls c="4">
          <tpl fld="3" item="0"/>
          <tpl fld="5" item="189"/>
          <tpl fld="2" item="4"/>
          <tpl fld="0" item="1"/>
        </tpls>
      </n>
      <n v="2614241.58" in="0">
        <tpls c="4">
          <tpl fld="3" item="0"/>
          <tpl fld="5" item="246"/>
          <tpl fld="2" item="4"/>
          <tpl fld="0" item="1"/>
        </tpls>
      </n>
      <n v="17075701.100000001" in="0">
        <tpls c="4">
          <tpl fld="3" item="0"/>
          <tpl fld="5" item="208"/>
          <tpl fld="2" item="4"/>
          <tpl fld="0" item="1"/>
        </tpls>
      </n>
      <n v="474454.54" in="0">
        <tpls c="4">
          <tpl fld="3" item="0"/>
          <tpl fld="5" item="159"/>
          <tpl fld="2" item="4"/>
          <tpl fld="0" item="1"/>
        </tpls>
      </n>
      <n v="2509200.0299999998" in="0">
        <tpls c="4">
          <tpl fld="3" item="0"/>
          <tpl fld="5" item="275"/>
          <tpl fld="2" item="4"/>
          <tpl fld="0" item="1"/>
        </tpls>
      </n>
      <n v="2380844.69" in="0">
        <tpls c="4">
          <tpl fld="3" item="0"/>
          <tpl fld="5" item="210"/>
          <tpl fld="2" item="4"/>
          <tpl fld="0" item="1"/>
        </tpls>
      </n>
      <n v="472039.08" in="0">
        <tpls c="4">
          <tpl fld="3" item="0"/>
          <tpl fld="5" item="269"/>
          <tpl fld="2" item="4"/>
          <tpl fld="0" item="1"/>
        </tpls>
      </n>
      <n v="34753859.18" in="0">
        <tpls c="4">
          <tpl fld="3" item="0"/>
          <tpl fld="5" item="258"/>
          <tpl fld="2" item="4"/>
          <tpl fld="0" item="1"/>
        </tpls>
      </n>
      <n v="18218810.039999999" in="0">
        <tpls c="4">
          <tpl fld="3" item="0"/>
          <tpl fld="5" item="207"/>
          <tpl fld="2" item="4"/>
          <tpl fld="0" item="1"/>
        </tpls>
      </n>
      <n v="258320.66" in="0">
        <tpls c="4">
          <tpl fld="3" item="0"/>
          <tpl fld="5" item="215"/>
          <tpl fld="2" item="4"/>
          <tpl fld="0" item="1"/>
        </tpls>
      </n>
      <n v="6936231.21" in="0">
        <tpls c="4">
          <tpl fld="3" item="0"/>
          <tpl fld="5" item="205"/>
          <tpl fld="2" item="4"/>
          <tpl fld="0" item="1"/>
        </tpls>
      </n>
      <n v="283583.65999999997" in="0">
        <tpls c="4">
          <tpl fld="3" item="0"/>
          <tpl fld="5" item="164"/>
          <tpl fld="2" item="4"/>
          <tpl fld="0" item="1"/>
        </tpls>
      </n>
      <n v="14547061.83" in="0">
        <tpls c="4">
          <tpl fld="3" item="0"/>
          <tpl fld="5" item="219"/>
          <tpl fld="2" item="4"/>
          <tpl fld="0" item="1"/>
        </tpls>
      </n>
      <n v="4064734.47" in="0">
        <tpls c="4">
          <tpl fld="3" item="0"/>
          <tpl fld="5" item="149"/>
          <tpl fld="2" item="4"/>
          <tpl fld="0" item="1"/>
        </tpls>
      </n>
      <n v="591055.01" in="0">
        <tpls c="4">
          <tpl fld="3" item="0"/>
          <tpl fld="5" item="150"/>
          <tpl fld="2" item="4"/>
          <tpl fld="0" item="1"/>
        </tpls>
      </n>
      <n v="3483541.08" in="0">
        <tpls c="4">
          <tpl fld="3" item="0"/>
          <tpl fld="5" item="202"/>
          <tpl fld="2" item="4"/>
          <tpl fld="0" item="1"/>
        </tpls>
      </n>
      <n v="1076256.74" in="0">
        <tpls c="4">
          <tpl fld="3" item="0"/>
          <tpl fld="5" item="115"/>
          <tpl fld="2" item="4"/>
          <tpl fld="0" item="1"/>
        </tpls>
      </n>
      <n v="275500.11" in="0">
        <tpls c="4">
          <tpl fld="3" item="0"/>
          <tpl fld="5" item="168"/>
          <tpl fld="2" item="4"/>
          <tpl fld="0" item="1"/>
        </tpls>
      </n>
      <n v="3337124.23" in="0">
        <tpls c="4">
          <tpl fld="3" item="0"/>
          <tpl fld="5" item="96"/>
          <tpl fld="2" item="4"/>
          <tpl fld="0" item="1"/>
        </tpls>
      </n>
      <n v="204964.22" in="0">
        <tpls c="4">
          <tpl fld="3" item="0"/>
          <tpl fld="5" item="160"/>
          <tpl fld="2" item="4"/>
          <tpl fld="0" item="1"/>
        </tpls>
      </n>
      <n v="1444803.44" in="0">
        <tpls c="4">
          <tpl fld="3" item="0"/>
          <tpl fld="5" item="163"/>
          <tpl fld="2" item="4"/>
          <tpl fld="0" item="1"/>
        </tpls>
      </n>
      <n v="1368163.66" in="0">
        <tpls c="4">
          <tpl fld="3" item="0"/>
          <tpl fld="5" item="262"/>
          <tpl fld="2" item="4"/>
          <tpl fld="0" item="1"/>
        </tpls>
      </n>
      <n v="187838.99" in="0">
        <tpls c="4">
          <tpl fld="3" item="0"/>
          <tpl fld="5" item="231"/>
          <tpl fld="2" item="4"/>
          <tpl fld="0" item="1"/>
        </tpls>
      </n>
      <n v="3337607.94" in="0">
        <tpls c="4">
          <tpl fld="3" item="0"/>
          <tpl fld="5" item="247"/>
          <tpl fld="2" item="4"/>
          <tpl fld="0" item="1"/>
        </tpls>
      </n>
      <n v="4906748.71" in="0">
        <tpls c="4">
          <tpl fld="3" item="0"/>
          <tpl fld="5" item="256"/>
          <tpl fld="2" item="4"/>
          <tpl fld="0" item="1"/>
        </tpls>
      </n>
      <n v="173801.86" in="0">
        <tpls c="4">
          <tpl fld="3" item="0"/>
          <tpl fld="5" item="252"/>
          <tpl fld="2" item="4"/>
          <tpl fld="0" item="1"/>
        </tpls>
      </n>
      <n v="100610.27" in="0">
        <tpls c="4">
          <tpl fld="3" item="0"/>
          <tpl fld="5" item="126"/>
          <tpl fld="2" item="4"/>
          <tpl fld="0" item="1"/>
        </tpls>
      </n>
      <n v="82878.509999999995" in="0">
        <tpls c="4">
          <tpl fld="3" item="0"/>
          <tpl fld="5" item="186"/>
          <tpl fld="2" item="4"/>
          <tpl fld="0" item="1"/>
        </tpls>
      </n>
      <n v="1227474.54" in="0">
        <tpls c="4">
          <tpl fld="3" item="0"/>
          <tpl fld="5" item="233"/>
          <tpl fld="2" item="4"/>
          <tpl fld="0" item="1"/>
        </tpls>
      </n>
      <n v="5118225.66" in="0">
        <tpls c="4">
          <tpl fld="3" item="0"/>
          <tpl fld="5" item="254"/>
          <tpl fld="2" item="4"/>
          <tpl fld="0" item="1"/>
        </tpls>
      </n>
      <n v="401112.72" in="0">
        <tpls c="4">
          <tpl fld="3" item="0"/>
          <tpl fld="5" item="273"/>
          <tpl fld="2" item="4"/>
          <tpl fld="0" item="1"/>
        </tpls>
      </n>
      <n v="31094.75" in="0">
        <tpls c="4">
          <tpl fld="3" item="0"/>
          <tpl fld="5" item="141"/>
          <tpl fld="2" item="4"/>
          <tpl fld="0" item="1"/>
        </tpls>
      </n>
      <m>
        <tpls c="4">
          <tpl fld="3" item="0"/>
          <tpl fld="5" item="113"/>
          <tpl fld="2" item="4"/>
          <tpl fld="0" item="1"/>
        </tpls>
      </m>
      <n v="8917024.3800000008" in="0">
        <tpls c="4">
          <tpl fld="3" item="0"/>
          <tpl fld="5" item="260"/>
          <tpl fld="2" item="4"/>
          <tpl fld="0" item="1"/>
        </tpls>
      </n>
      <n v="281302.03000000003" in="0">
        <tpls c="4">
          <tpl fld="3" item="0"/>
          <tpl fld="5" item="167"/>
          <tpl fld="2" item="4"/>
          <tpl fld="0" item="1"/>
        </tpls>
      </n>
      <n v="206003.83" in="0">
        <tpls c="4">
          <tpl fld="3" item="0"/>
          <tpl fld="5" item="174"/>
          <tpl fld="2" item="4"/>
          <tpl fld="0" item="1"/>
        </tpls>
      </n>
      <n v="258314.09" in="0">
        <tpls c="4">
          <tpl fld="3" item="0"/>
          <tpl fld="5" item="263"/>
          <tpl fld="2" item="4"/>
          <tpl fld="0" item="1"/>
        </tpls>
      </n>
      <n v="1532698.57" in="0">
        <tpls c="4">
          <tpl fld="3" item="0"/>
          <tpl fld="5" item="216"/>
          <tpl fld="2" item="4"/>
          <tpl fld="0" item="1"/>
        </tpls>
      </n>
      <n v="7424184.5800000001" in="0">
        <tpls c="4">
          <tpl fld="3" item="0"/>
          <tpl fld="5" item="182"/>
          <tpl fld="2" item="4"/>
          <tpl fld="0" item="1"/>
        </tpls>
      </n>
      <n v="710096.37" in="0">
        <tpls c="4">
          <tpl fld="3" item="0"/>
          <tpl fld="5" item="172"/>
          <tpl fld="2" item="4"/>
          <tpl fld="0" item="1"/>
        </tpls>
      </n>
      <n v="147502.75" in="0">
        <tpls c="4">
          <tpl fld="3" item="0"/>
          <tpl fld="5" item="272"/>
          <tpl fld="2" item="4"/>
          <tpl fld="0" item="1"/>
        </tpls>
      </n>
      <n v="3928774.35" in="0">
        <tpls c="4">
          <tpl fld="3" item="0"/>
          <tpl fld="5" item="259"/>
          <tpl fld="2" item="4"/>
          <tpl fld="0" item="1"/>
        </tpls>
      </n>
      <n v="120859.13" in="0">
        <tpls c="4">
          <tpl fld="3" item="0"/>
          <tpl fld="5" item="143"/>
          <tpl fld="2" item="4"/>
          <tpl fld="0" item="1"/>
        </tpls>
      </n>
      <n v="431890.54" in="0">
        <tpls c="4">
          <tpl fld="3" item="0"/>
          <tpl fld="5" item="97"/>
          <tpl fld="2" item="4"/>
          <tpl fld="0" item="1"/>
        </tpls>
      </n>
      <n v="691929.04" in="0">
        <tpls c="4">
          <tpl fld="3" item="0"/>
          <tpl fld="5" item="199"/>
          <tpl fld="2" item="4"/>
          <tpl fld="0" item="1"/>
        </tpls>
      </n>
      <n v="1033418.47" in="0">
        <tpls c="4">
          <tpl fld="3" item="0"/>
          <tpl fld="5" item="155"/>
          <tpl fld="2" item="4"/>
          <tpl fld="0" item="1"/>
        </tpls>
      </n>
      <n v="482453.69" in="0">
        <tpls c="4">
          <tpl fld="3" item="0"/>
          <tpl fld="5" item="188"/>
          <tpl fld="2" item="4"/>
          <tpl fld="0" item="1"/>
        </tpls>
      </n>
      <n v="357470.97" in="0">
        <tpls c="4">
          <tpl fld="3" item="0"/>
          <tpl fld="5" item="152"/>
          <tpl fld="2" item="4"/>
          <tpl fld="0" item="1"/>
        </tpls>
      </n>
      <n v="404865.18" in="0">
        <tpls c="4">
          <tpl fld="3" item="0"/>
          <tpl fld="5" item="234"/>
          <tpl fld="2" item="4"/>
          <tpl fld="0" item="1"/>
        </tpls>
      </n>
      <m>
        <tpls c="4">
          <tpl fld="3" item="0"/>
          <tpl fld="5" item="257"/>
          <tpl fld="2" item="4"/>
          <tpl fld="0" item="1"/>
        </tpls>
      </m>
      <n v="520094.57" in="0">
        <tpls c="4">
          <tpl fld="3" item="0"/>
          <tpl fld="5" item="109"/>
          <tpl fld="2" item="4"/>
          <tpl fld="0" item="1"/>
        </tpls>
      </n>
      <n v="810870.5" in="0">
        <tpls c="4">
          <tpl fld="3" item="0"/>
          <tpl fld="5" item="138"/>
          <tpl fld="2" item="4"/>
          <tpl fld="0" item="1"/>
        </tpls>
      </n>
      <n v="3533972.87" in="0">
        <tpls c="4">
          <tpl fld="3" item="0"/>
          <tpl fld="5" item="243"/>
          <tpl fld="2" item="4"/>
          <tpl fld="0" item="1"/>
        </tpls>
      </n>
      <n v="178427.46" in="0">
        <tpls c="4">
          <tpl fld="3" item="0"/>
          <tpl fld="5" item="130"/>
          <tpl fld="2" item="4"/>
          <tpl fld="0" item="1"/>
        </tpls>
      </n>
      <n v="195969.7" in="0">
        <tpls c="4">
          <tpl fld="3" item="0"/>
          <tpl fld="5" item="134"/>
          <tpl fld="2" item="4"/>
          <tpl fld="0" item="1"/>
        </tpls>
      </n>
      <n v="734242.46" in="0">
        <tpls c="4">
          <tpl fld="3" item="0"/>
          <tpl fld="5" item="240"/>
          <tpl fld="2" item="4"/>
          <tpl fld="0" item="1"/>
        </tpls>
      </n>
      <n v="1844581.13" in="0">
        <tpls c="4">
          <tpl fld="3" item="0"/>
          <tpl fld="5" item="239"/>
          <tpl fld="2" item="4"/>
          <tpl fld="0" item="1"/>
        </tpls>
      </n>
      <n v="1814717.38" in="0">
        <tpls c="4">
          <tpl fld="3" item="0"/>
          <tpl fld="5" item="124"/>
          <tpl fld="2" item="4"/>
          <tpl fld="0" item="1"/>
        </tpls>
      </n>
      <n v="1578005.85" in="0">
        <tpls c="4">
          <tpl fld="3" item="0"/>
          <tpl fld="5" item="156"/>
          <tpl fld="2" item="4"/>
          <tpl fld="0" item="1"/>
        </tpls>
      </n>
      <n v="1371084.42" in="0">
        <tpls c="4">
          <tpl fld="3" item="0"/>
          <tpl fld="5" item="268"/>
          <tpl fld="2" item="4"/>
          <tpl fld="0" item="1"/>
        </tpls>
      </n>
      <n v="3077922.19" in="0">
        <tpls c="4">
          <tpl fld="3" item="0"/>
          <tpl fld="5" item="142"/>
          <tpl fld="2" item="4"/>
          <tpl fld="0" item="1"/>
        </tpls>
      </n>
      <n v="2300149.9500000002" in="0">
        <tpls c="4">
          <tpl fld="3" item="0"/>
          <tpl fld="5" item="147"/>
          <tpl fld="2" item="4"/>
          <tpl fld="0" item="1"/>
        </tpls>
      </n>
      <n v="183.73" in="0">
        <tpls c="4">
          <tpl fld="3" item="0"/>
          <tpl fld="5" item="266"/>
          <tpl fld="2" item="4"/>
          <tpl fld="0" item="1"/>
        </tpls>
      </n>
      <n v="19033578.620000001" in="0">
        <tpls c="4">
          <tpl fld="3" item="0"/>
          <tpl fld="5" item="112"/>
          <tpl fld="2" item="4"/>
          <tpl fld="0" item="1"/>
        </tpls>
      </n>
      <m>
        <tpls c="4">
          <tpl fld="3" item="0"/>
          <tpl fld="5" item="193"/>
          <tpl fld="2" item="4"/>
          <tpl fld="0" item="1"/>
        </tpls>
      </m>
      <n v="2799157.55" in="0">
        <tpls c="4">
          <tpl fld="3" item="0"/>
          <tpl fld="5" item="148"/>
          <tpl fld="2" item="4"/>
          <tpl fld="0" item="1"/>
        </tpls>
      </n>
      <n v="420592.39" in="0">
        <tpls c="4">
          <tpl fld="3" item="0"/>
          <tpl fld="5" item="139"/>
          <tpl fld="2" item="4"/>
          <tpl fld="0" item="1"/>
        </tpls>
      </n>
      <n v="420636.22" in="0">
        <tpls c="4">
          <tpl fld="3" item="0"/>
          <tpl fld="5" item="249"/>
          <tpl fld="2" item="4"/>
          <tpl fld="0" item="1"/>
        </tpls>
      </n>
      <n v="3860268.54" in="0">
        <tpls c="4">
          <tpl fld="3" item="0"/>
          <tpl fld="5" item="118"/>
          <tpl fld="2" item="4"/>
          <tpl fld="0" item="1"/>
        </tpls>
      </n>
      <n v="8842082.5" in="0">
        <tpls c="4">
          <tpl fld="3" item="0"/>
          <tpl fld="5" item="264"/>
          <tpl fld="2" item="4"/>
          <tpl fld="0" item="1"/>
        </tpls>
      </n>
      <n v="514623.88" in="0">
        <tpls c="4">
          <tpl fld="3" item="0"/>
          <tpl fld="5" item="132"/>
          <tpl fld="2" item="4"/>
          <tpl fld="0" item="1"/>
        </tpls>
      </n>
      <n v="1655250.61" in="0">
        <tpls c="4">
          <tpl fld="3" item="0"/>
          <tpl fld="5" item="145"/>
          <tpl fld="2" item="4"/>
          <tpl fld="0" item="1"/>
        </tpls>
      </n>
      <n v="108959.61" in="0">
        <tpls c="4">
          <tpl fld="3" item="0"/>
          <tpl fld="5" item="225"/>
          <tpl fld="2" item="4"/>
          <tpl fld="0" item="1"/>
        </tpls>
      </n>
      <n v="2035552.7" in="0">
        <tpls c="4">
          <tpl fld="3" item="0"/>
          <tpl fld="5" item="232"/>
          <tpl fld="2" item="4"/>
          <tpl fld="0" item="1"/>
        </tpls>
      </n>
      <n v="39369287.649999999" in="0">
        <tpls c="4">
          <tpl fld="3" item="0"/>
          <tpl fld="5" item="170"/>
          <tpl fld="2" item="4"/>
          <tpl fld="0" item="1"/>
        </tpls>
      </n>
      <n v="1197775.93" in="0">
        <tpls c="4">
          <tpl fld="3" item="0"/>
          <tpl fld="5" item="95"/>
          <tpl fld="2" item="4"/>
          <tpl fld="0" item="1"/>
        </tpls>
      </n>
      <n v="277403.37" in="0">
        <tpls c="4">
          <tpl fld="3" item="0"/>
          <tpl fld="5" item="100"/>
          <tpl fld="2" item="4"/>
          <tpl fld="0" item="1"/>
        </tpls>
      </n>
      <n v="459839.64" in="0">
        <tpls c="4">
          <tpl fld="3" item="0"/>
          <tpl fld="5" item="176"/>
          <tpl fld="2" item="4"/>
          <tpl fld="0" item="1"/>
        </tpls>
      </n>
      <n v="75254.06" in="0">
        <tpls c="4">
          <tpl fld="3" item="0"/>
          <tpl fld="5" item="114"/>
          <tpl fld="2" item="4"/>
          <tpl fld="0" item="1"/>
        </tpls>
      </n>
      <n v="1178657.46" in="0">
        <tpls c="4">
          <tpl fld="3" item="0"/>
          <tpl fld="5" item="101"/>
          <tpl fld="2" item="4"/>
          <tpl fld="0" item="1"/>
        </tpls>
      </n>
      <n v="742462.89" in="0">
        <tpls c="4">
          <tpl fld="3" item="0"/>
          <tpl fld="5" item="220"/>
          <tpl fld="2" item="4"/>
          <tpl fld="0" item="1"/>
        </tpls>
      </n>
      <n v="642857.31999999995" in="0">
        <tpls c="4">
          <tpl fld="3" item="0"/>
          <tpl fld="5" item="201"/>
          <tpl fld="2" item="4"/>
          <tpl fld="0" item="1"/>
        </tpls>
      </n>
      <n v="4618822.22" in="0">
        <tpls c="4">
          <tpl fld="3" item="0"/>
          <tpl fld="5" item="228"/>
          <tpl fld="2" item="4"/>
          <tpl fld="0" item="1"/>
        </tpls>
      </n>
      <n v="556583.73" in="0">
        <tpls c="4">
          <tpl fld="3" item="0"/>
          <tpl fld="5" item="213"/>
          <tpl fld="2" item="4"/>
          <tpl fld="0" item="1"/>
        </tpls>
      </n>
      <n v="312824.01" in="0">
        <tpls c="4">
          <tpl fld="3" item="0"/>
          <tpl fld="5" item="244"/>
          <tpl fld="2" item="4"/>
          <tpl fld="0" item="1"/>
        </tpls>
      </n>
      <n v="1585105.14" in="0">
        <tpls c="4">
          <tpl fld="3" item="0"/>
          <tpl fld="5" item="255"/>
          <tpl fld="2" item="4"/>
          <tpl fld="0" item="1"/>
        </tpls>
      </n>
      <n v="13777596.529999999" in="0">
        <tpls c="4">
          <tpl fld="3" item="0"/>
          <tpl fld="5" item="133"/>
          <tpl fld="2" item="4"/>
          <tpl fld="0" item="1"/>
        </tpls>
      </n>
      <n v="447148.67" in="0">
        <tpls c="4">
          <tpl fld="3" item="0"/>
          <tpl fld="5" item="221"/>
          <tpl fld="2" item="4"/>
          <tpl fld="0" item="1"/>
        </tpls>
      </n>
      <n v="14198081.050000001" in="0">
        <tpls c="4">
          <tpl fld="3" item="0"/>
          <tpl fld="5" item="197"/>
          <tpl fld="2" item="4"/>
          <tpl fld="0" item="1"/>
        </tpls>
      </n>
      <n v="4313206.82" in="0">
        <tpls c="4">
          <tpl fld="3" item="0"/>
          <tpl fld="5" item="218"/>
          <tpl fld="2" item="4"/>
          <tpl fld="0" item="1"/>
        </tpls>
      </n>
      <n v="2143742.81" in="0">
        <tpls c="4">
          <tpl fld="3" item="0"/>
          <tpl fld="5" item="106"/>
          <tpl fld="2" item="4"/>
          <tpl fld="0" item="1"/>
        </tpls>
      </n>
      <n v="250060.95" in="0">
        <tpls c="4">
          <tpl fld="3" item="0"/>
          <tpl fld="5" item="171"/>
          <tpl fld="2" item="4"/>
          <tpl fld="0" item="1"/>
        </tpls>
      </n>
      <n v="1696873.68" in="0">
        <tpls c="4">
          <tpl fld="3" item="0"/>
          <tpl fld="5" item="154"/>
          <tpl fld="2" item="4"/>
          <tpl fld="0" item="1"/>
        </tpls>
      </n>
      <n v="28574066.149999999" in="0">
        <tpls c="4">
          <tpl fld="3" item="0"/>
          <tpl fld="5" item="212"/>
          <tpl fld="2" item="4"/>
          <tpl fld="0" item="1"/>
        </tpls>
      </n>
      <n v="343495.22" in="0">
        <tpls c="4">
          <tpl fld="3" item="0"/>
          <tpl fld="5" item="99"/>
          <tpl fld="2" item="4"/>
          <tpl fld="0" item="1"/>
        </tpls>
      </n>
      <n v="247550.25" in="0">
        <tpls c="4">
          <tpl fld="3" item="0"/>
          <tpl fld="5" item="94"/>
          <tpl fld="2" item="4"/>
          <tpl fld="0" item="1"/>
        </tpls>
      </n>
      <n v="21894.95" in="0">
        <tpls c="4">
          <tpl fld="3" item="0"/>
          <tpl fld="5" item="241"/>
          <tpl fld="2" item="4"/>
          <tpl fld="0" item="1"/>
        </tpls>
      </n>
      <n v="938132.91" in="0">
        <tpls c="4">
          <tpl fld="3" item="0"/>
          <tpl fld="5" item="238"/>
          <tpl fld="2" item="4"/>
          <tpl fld="0" item="1"/>
        </tpls>
      </n>
      <n v="9602401.7200000007" in="0">
        <tpls c="4">
          <tpl fld="3" item="0"/>
          <tpl fld="5" item="157"/>
          <tpl fld="2" item="4"/>
          <tpl fld="0" item="1"/>
        </tpls>
      </n>
      <n v="10639006.48" in="0">
        <tpls c="4">
          <tpl fld="3" item="0"/>
          <tpl fld="5" item="224"/>
          <tpl fld="2" item="4"/>
          <tpl fld="0" item="1"/>
        </tpls>
      </n>
      <n v="126257.37" in="0">
        <tpls c="4">
          <tpl fld="3" item="0"/>
          <tpl fld="5" item="140"/>
          <tpl fld="2" item="4"/>
          <tpl fld="0" item="1"/>
        </tpls>
      </n>
      <n v="68062.31" in="0">
        <tpls c="4">
          <tpl fld="3" item="0"/>
          <tpl fld="5" item="200"/>
          <tpl fld="2" item="4"/>
          <tpl fld="0" item="1"/>
        </tpls>
      </n>
      <n v="1455078.67" in="0">
        <tpls c="4">
          <tpl fld="3" item="0"/>
          <tpl fld="5" item="237"/>
          <tpl fld="2" item="4"/>
          <tpl fld="0" item="1"/>
        </tpls>
      </n>
      <n v="125161.03" in="0">
        <tpls c="4">
          <tpl fld="3" item="0"/>
          <tpl fld="5" item="105"/>
          <tpl fld="2" item="4"/>
          <tpl fld="0" item="1"/>
        </tpls>
      </n>
      <n v="222097.58" in="0">
        <tpls c="4">
          <tpl fld="3" item="0"/>
          <tpl fld="5" item="107"/>
          <tpl fld="2" item="4"/>
          <tpl fld="0" item="1"/>
        </tpls>
      </n>
      <n v="2357131.64" in="0">
        <tpls c="4">
          <tpl fld="3" item="0"/>
          <tpl fld="5" item="206"/>
          <tpl fld="2" item="4"/>
          <tpl fld="0" item="1"/>
        </tpls>
      </n>
      <n v="531882.09" in="0">
        <tpls c="4">
          <tpl fld="3" item="0"/>
          <tpl fld="5" item="222"/>
          <tpl fld="2" item="4"/>
          <tpl fld="0" item="1"/>
        </tpls>
      </n>
      <n v="3215434.68" in="0">
        <tpls c="4">
          <tpl fld="3" item="0"/>
          <tpl fld="5" item="162"/>
          <tpl fld="2" item="4"/>
          <tpl fld="0" item="1"/>
        </tpls>
      </n>
      <n v="2094092.54" in="0">
        <tpls c="4">
          <tpl fld="3" item="0"/>
          <tpl fld="5" item="158"/>
          <tpl fld="2" item="4"/>
          <tpl fld="0" item="1"/>
        </tpls>
      </n>
      <n v="923307.81" in="0">
        <tpls c="4">
          <tpl fld="3" item="0"/>
          <tpl fld="5" item="135"/>
          <tpl fld="2" item="4"/>
          <tpl fld="0" item="1"/>
        </tpls>
      </n>
      <n v="93195.67" in="0">
        <tpls c="4">
          <tpl fld="3" item="0"/>
          <tpl fld="5" item="108"/>
          <tpl fld="2" item="4"/>
          <tpl fld="0" item="1"/>
        </tpls>
      </n>
      <n v="2858869.4" in="0">
        <tpls c="4">
          <tpl fld="3" item="0"/>
          <tpl fld="5" item="242"/>
          <tpl fld="2" item="4"/>
          <tpl fld="0" item="1"/>
        </tpls>
      </n>
      <n v="1097945.99" in="0">
        <tpls c="4">
          <tpl fld="3" item="0"/>
          <tpl fld="5" item="178"/>
          <tpl fld="2" item="4"/>
          <tpl fld="0" item="1"/>
        </tpls>
      </n>
      <n v="10093012.4" in="0">
        <tpls c="4">
          <tpl fld="3" item="0"/>
          <tpl fld="5" item="235"/>
          <tpl fld="2" item="4"/>
          <tpl fld="0" item="1"/>
        </tpls>
      </n>
      <n v="80413.279999999999" in="0">
        <tpls c="4">
          <tpl fld="3" item="0"/>
          <tpl fld="5" item="131"/>
          <tpl fld="2" item="4"/>
          <tpl fld="0" item="1"/>
        </tpls>
      </n>
      <n v="197891.35" in="0">
        <tpls c="4">
          <tpl fld="3" item="0"/>
          <tpl fld="5" item="102"/>
          <tpl fld="2" item="4"/>
          <tpl fld="0" item="1"/>
        </tpls>
      </n>
      <n v="22877.95" in="0">
        <tpls c="4">
          <tpl fld="3" item="0"/>
          <tpl fld="5" item="209"/>
          <tpl fld="2" item="4"/>
          <tpl fld="0" item="1"/>
        </tpls>
      </n>
      <n v="1060409.8700000001" in="0">
        <tpls c="4">
          <tpl fld="3" item="0"/>
          <tpl fld="5" item="245"/>
          <tpl fld="2" item="4"/>
          <tpl fld="0" item="1"/>
        </tpls>
      </n>
      <n v="2271683.2400000002" in="0">
        <tpls c="4">
          <tpl fld="3" item="0"/>
          <tpl fld="5" item="180"/>
          <tpl fld="2" item="4"/>
          <tpl fld="0" item="1"/>
        </tpls>
      </n>
      <n v="14758962.73" in="0">
        <tpls c="4">
          <tpl fld="3" item="0"/>
          <tpl fld="5" item="120"/>
          <tpl fld="2" item="4"/>
          <tpl fld="0" item="1"/>
        </tpls>
      </n>
      <n v="2609823.15" in="0">
        <tpls c="4">
          <tpl fld="3" item="0"/>
          <tpl fld="5" item="165"/>
          <tpl fld="2" item="4"/>
          <tpl fld="0" item="1"/>
        </tpls>
      </n>
      <n v="16679629.550000001" in="0">
        <tpls c="4">
          <tpl fld="3" item="0"/>
          <tpl fld="5" item="121"/>
          <tpl fld="2" item="4"/>
          <tpl fld="0" item="1"/>
        </tpls>
      </n>
      <n v="234963.07" in="0">
        <tpls c="4">
          <tpl fld="3" item="0"/>
          <tpl fld="5" item="267"/>
          <tpl fld="2" item="4"/>
          <tpl fld="0" item="1"/>
        </tpls>
      </n>
      <n v="303528.99" in="0">
        <tpls c="4">
          <tpl fld="3" item="0"/>
          <tpl fld="5" item="271"/>
          <tpl fld="2" item="4"/>
          <tpl fld="0" item="1"/>
        </tpls>
      </n>
      <n v="3123210.72" in="0">
        <tpls c="4">
          <tpl fld="3" item="0"/>
          <tpl fld="5" item="117"/>
          <tpl fld="2" item="4"/>
          <tpl fld="0" item="1"/>
        </tpls>
      </n>
      <n v="854848.54" in="0">
        <tpls c="4">
          <tpl fld="3" item="0"/>
          <tpl fld="5" item="229"/>
          <tpl fld="2" item="4"/>
          <tpl fld="0" item="1"/>
        </tpls>
      </n>
      <n v="1663278.42" in="0">
        <tpls c="4">
          <tpl fld="3" item="0"/>
          <tpl fld="5" item="270"/>
          <tpl fld="2" item="4"/>
          <tpl fld="0" item="1"/>
        </tpls>
      </n>
      <n v="250672.69" in="0">
        <tpls c="4">
          <tpl fld="3" item="0"/>
          <tpl fld="5" item="223"/>
          <tpl fld="2" item="4"/>
          <tpl fld="0" item="1"/>
        </tpls>
      </n>
      <n v="2067299.57" in="0">
        <tpls c="4">
          <tpl fld="3" item="0"/>
          <tpl fld="5" item="195"/>
          <tpl fld="2" item="4"/>
          <tpl fld="0" item="1"/>
        </tpls>
      </n>
      <n v="924851.37" in="0">
        <tpls c="4">
          <tpl fld="3" item="0"/>
          <tpl fld="5" item="187"/>
          <tpl fld="2" item="4"/>
          <tpl fld="0" item="1"/>
        </tpls>
      </n>
      <n v="360888.46" in="0">
        <tpls c="4">
          <tpl fld="3" item="0"/>
          <tpl fld="5" item="190"/>
          <tpl fld="2" item="4"/>
          <tpl fld="0" item="1"/>
        </tpls>
      </n>
      <n v="453219.58" in="0">
        <tpls c="4">
          <tpl fld="3" item="0"/>
          <tpl fld="5" item="128"/>
          <tpl fld="2" item="4"/>
          <tpl fld="0" item="1"/>
        </tpls>
      </n>
      <n v="451451.25" in="0">
        <tpls c="4">
          <tpl fld="3" item="0"/>
          <tpl fld="5" item="250"/>
          <tpl fld="2" item="4"/>
          <tpl fld="0" item="1"/>
        </tpls>
      </n>
      <n v="250785.01" in="0">
        <tpls c="4">
          <tpl fld="3" item="0"/>
          <tpl fld="5" item="265"/>
          <tpl fld="2" item="4"/>
          <tpl fld="0" item="1"/>
        </tpls>
      </n>
      <n v="2201157.7599999998" in="0">
        <tpls c="4">
          <tpl fld="3" item="0"/>
          <tpl fld="5" item="104"/>
          <tpl fld="2" item="4"/>
          <tpl fld="0" item="1"/>
        </tpls>
      </n>
      <n v="815282.18" in="0">
        <tpls c="4">
          <tpl fld="3" item="0"/>
          <tpl fld="5" item="169"/>
          <tpl fld="2" item="4"/>
          <tpl fld="0" item="1"/>
        </tpls>
      </n>
      <n v="4003029.28" in="0">
        <tpls c="4">
          <tpl fld="3" item="0"/>
          <tpl fld="5" item="184"/>
          <tpl fld="2" item="4"/>
          <tpl fld="0" item="1"/>
        </tpls>
      </n>
      <n v="304563.8" in="0">
        <tpls c="4">
          <tpl fld="3" item="0"/>
          <tpl fld="5" item="236"/>
          <tpl fld="2" item="4"/>
          <tpl fld="0" item="1"/>
        </tpls>
      </n>
      <n v="11363177.57" in="0">
        <tpls c="4">
          <tpl fld="3" item="0"/>
          <tpl fld="5" item="217"/>
          <tpl fld="2" item="4"/>
          <tpl fld="0" item="1"/>
        </tpls>
      </n>
      <n v="13889.84" in="0">
        <tpls c="4">
          <tpl fld="3" item="0"/>
          <tpl fld="5" item="194"/>
          <tpl fld="2" item="4"/>
          <tpl fld="0" item="1"/>
        </tpls>
      </n>
      <n v="989002.17" in="0">
        <tpls c="4">
          <tpl fld="3" item="0"/>
          <tpl fld="5" item="103"/>
          <tpl fld="2" item="4"/>
          <tpl fld="0" item="1"/>
        </tpls>
      </n>
      <n v="25285410.649999999" in="0">
        <tpls c="4">
          <tpl fld="3" item="0"/>
          <tpl fld="5" item="125"/>
          <tpl fld="2" item="4"/>
          <tpl fld="0" item="1"/>
        </tpls>
      </n>
      <n v="283426.24" in="0">
        <tpls c="4">
          <tpl fld="3" item="0"/>
          <tpl fld="5" item="314"/>
          <tpl fld="2" item="4"/>
          <tpl fld="0" item="1"/>
        </tpls>
      </n>
      <n v="23528.97" in="0">
        <tpls c="4">
          <tpl fld="3" item="0"/>
          <tpl fld="5" item="285"/>
          <tpl fld="2" item="4"/>
          <tpl fld="0" item="1"/>
        </tpls>
      </n>
      <n v="1201573.6499999999" in="0">
        <tpls c="4">
          <tpl fld="3" item="0"/>
          <tpl fld="5" item="291"/>
          <tpl fld="2" item="4"/>
          <tpl fld="0" item="1"/>
        </tpls>
      </n>
      <n v="4658051.18" in="0">
        <tpls c="4">
          <tpl fld="3" item="0"/>
          <tpl fld="5" item="301"/>
          <tpl fld="2" item="4"/>
          <tpl fld="0" item="1"/>
        </tpls>
      </n>
      <n v="267148.27" in="0">
        <tpls c="4">
          <tpl fld="3" item="0"/>
          <tpl fld="5" item="305"/>
          <tpl fld="2" item="4"/>
          <tpl fld="0" item="1"/>
        </tpls>
      </n>
      <n v="1555111.77" in="0">
        <tpls c="4">
          <tpl fld="3" item="0"/>
          <tpl fld="5" item="304"/>
          <tpl fld="2" item="4"/>
          <tpl fld="0" item="1"/>
        </tpls>
      </n>
      <n v="856318.33" in="0">
        <tpls c="4">
          <tpl fld="3" item="0"/>
          <tpl fld="5" item="308"/>
          <tpl fld="2" item="4"/>
          <tpl fld="0" item="1"/>
        </tpls>
      </n>
      <n v="7162402.7400000002" in="0">
        <tpls c="4">
          <tpl fld="3" item="0"/>
          <tpl fld="5" item="284"/>
          <tpl fld="2" item="4"/>
          <tpl fld="0" item="1"/>
        </tpls>
      </n>
      <n v="6393880.4500000002" in="0">
        <tpls c="4">
          <tpl fld="3" item="0"/>
          <tpl fld="5" item="292"/>
          <tpl fld="2" item="4"/>
          <tpl fld="0" item="1"/>
        </tpls>
      </n>
      <n v="1492467.16" in="0">
        <tpls c="4">
          <tpl fld="3" item="0"/>
          <tpl fld="5" item="319"/>
          <tpl fld="2" item="4"/>
          <tpl fld="0" item="1"/>
        </tpls>
      </n>
      <n v="25336.45" in="0">
        <tpls c="4">
          <tpl fld="3" item="0"/>
          <tpl fld="5" item="293"/>
          <tpl fld="2" item="4"/>
          <tpl fld="0" item="1"/>
        </tpls>
      </n>
      <n v="2258" in="0">
        <tpls c="4">
          <tpl fld="3" item="0"/>
          <tpl fld="5" item="294"/>
          <tpl fld="2" item="4"/>
          <tpl fld="0" item="1"/>
        </tpls>
      </n>
      <n v="22610716.920000002" in="0">
        <tpls c="4">
          <tpl fld="3" item="0"/>
          <tpl fld="5" item="296"/>
          <tpl fld="2" item="4"/>
          <tpl fld="0" item="1"/>
        </tpls>
      </n>
      <n v="186360.78" in="0">
        <tpls c="4">
          <tpl fld="3" item="0"/>
          <tpl fld="5" item="303"/>
          <tpl fld="2" item="4"/>
          <tpl fld="0" item="1"/>
        </tpls>
      </n>
      <n v="339713.6" in="0">
        <tpls c="4">
          <tpl fld="3" item="0"/>
          <tpl fld="5" item="288"/>
          <tpl fld="2" item="4"/>
          <tpl fld="0" item="1"/>
        </tpls>
      </n>
      <n v="719028.88" in="0">
        <tpls c="4">
          <tpl fld="3" item="0"/>
          <tpl fld="5" item="318"/>
          <tpl fld="2" item="4"/>
          <tpl fld="0" item="1"/>
        </tpls>
      </n>
      <n v="497348.73" in="0">
        <tpls c="4">
          <tpl fld="3" item="0"/>
          <tpl fld="5" item="302"/>
          <tpl fld="2" item="4"/>
          <tpl fld="0" item="1"/>
        </tpls>
      </n>
      <n v="3415637.76" in="0">
        <tpls c="4">
          <tpl fld="3" item="0"/>
          <tpl fld="5" item="317"/>
          <tpl fld="2" item="4"/>
          <tpl fld="0" item="1"/>
        </tpls>
      </n>
      <n v="800236.56" in="0">
        <tpls c="4">
          <tpl fld="3" item="0"/>
          <tpl fld="5" item="297"/>
          <tpl fld="2" item="4"/>
          <tpl fld="0" item="1"/>
        </tpls>
      </n>
      <m>
        <tpls c="4">
          <tpl fld="3" item="0"/>
          <tpl fld="5" item="309"/>
          <tpl fld="2" item="4"/>
          <tpl fld="0" item="1"/>
        </tpls>
      </m>
      <m>
        <tpls c="4">
          <tpl fld="3" item="0"/>
          <tpl fld="5" item="299"/>
          <tpl fld="2" item="4"/>
          <tpl fld="0" item="1"/>
        </tpls>
      </m>
      <n v="429838.64" in="0">
        <tpls c="4">
          <tpl fld="3" item="0"/>
          <tpl fld="5" item="312"/>
          <tpl fld="2" item="4"/>
          <tpl fld="0" item="1"/>
        </tpls>
      </n>
      <n v="536123.32999999996" in="0">
        <tpls c="4">
          <tpl fld="3" item="0"/>
          <tpl fld="5" item="279"/>
          <tpl fld="2" item="4"/>
          <tpl fld="0" item="1"/>
        </tpls>
      </n>
      <n v="1660975.78" in="0">
        <tpls c="4">
          <tpl fld="3" item="0"/>
          <tpl fld="5" item="289"/>
          <tpl fld="2" item="4"/>
          <tpl fld="0" item="1"/>
        </tpls>
      </n>
      <n v="3297723.86" in="0">
        <tpls c="4">
          <tpl fld="3" item="0"/>
          <tpl fld="5" item="295"/>
          <tpl fld="2" item="4"/>
          <tpl fld="0" item="1"/>
        </tpls>
      </n>
      <n v="108957.84" in="0">
        <tpls c="4">
          <tpl fld="3" item="0"/>
          <tpl fld="5" item="278"/>
          <tpl fld="2" item="4"/>
          <tpl fld="0" item="1"/>
        </tpls>
      </n>
      <n v="636804.75" in="0">
        <tpls c="4">
          <tpl fld="3" item="0"/>
          <tpl fld="5" item="300"/>
          <tpl fld="2" item="4"/>
          <tpl fld="0" item="1"/>
        </tpls>
      </n>
      <n v="266388.83" in="0">
        <tpls c="4">
          <tpl fld="3" item="0"/>
          <tpl fld="5" item="287"/>
          <tpl fld="2" item="4"/>
          <tpl fld="0" item="1"/>
        </tpls>
      </n>
      <n v="5043681.8" in="0">
        <tpls c="4">
          <tpl fld="3" item="0"/>
          <tpl fld="5" item="310"/>
          <tpl fld="2" item="4"/>
          <tpl fld="0" item="1"/>
        </tpls>
      </n>
      <n v="271213.33" in="0">
        <tpls c="4">
          <tpl fld="3" item="0"/>
          <tpl fld="5" item="298"/>
          <tpl fld="2" item="4"/>
          <tpl fld="0" item="1"/>
        </tpls>
      </n>
      <n v="4596825.95" in="0">
        <tpls c="4">
          <tpl fld="3" item="0"/>
          <tpl fld="5" item="316"/>
          <tpl fld="2" item="4"/>
          <tpl fld="0" item="1"/>
        </tpls>
      </n>
      <n v="22707277.390000001" in="0">
        <tpls c="4">
          <tpl fld="3" item="0"/>
          <tpl fld="5" item="276"/>
          <tpl fld="2" item="4"/>
          <tpl fld="0" item="1"/>
        </tpls>
      </n>
      <n v="139843.66" in="0">
        <tpls c="4">
          <tpl fld="3" item="0"/>
          <tpl fld="5" item="313"/>
          <tpl fld="2" item="4"/>
          <tpl fld="0" item="1"/>
        </tpls>
      </n>
      <n v="177191.48" in="0">
        <tpls c="4">
          <tpl fld="3" item="0"/>
          <tpl fld="5" item="315"/>
          <tpl fld="2" item="4"/>
          <tpl fld="0" item="1"/>
        </tpls>
      </n>
      <n v="936801.98" in="0">
        <tpls c="4">
          <tpl fld="3" item="0"/>
          <tpl fld="5" item="281"/>
          <tpl fld="2" item="4"/>
          <tpl fld="0" item="1"/>
        </tpls>
      </n>
      <n v="615146.93999999994" in="0">
        <tpls c="4">
          <tpl fld="3" item="0"/>
          <tpl fld="5" item="311"/>
          <tpl fld="2" item="4"/>
          <tpl fld="0" item="1"/>
        </tpls>
      </n>
      <n v="141472.88" in="0">
        <tpls c="4">
          <tpl fld="3" item="0"/>
          <tpl fld="5" item="282"/>
          <tpl fld="2" item="4"/>
          <tpl fld="0" item="1"/>
        </tpls>
      </n>
      <n v="2642730.4900000002" in="0">
        <tpls c="4">
          <tpl fld="3" item="0"/>
          <tpl fld="5" item="283"/>
          <tpl fld="2" item="4"/>
          <tpl fld="0" item="1"/>
        </tpls>
      </n>
      <n v="6521796.3899999997" in="0">
        <tpls c="4">
          <tpl fld="3" item="0"/>
          <tpl fld="5" item="306"/>
          <tpl fld="2" item="4"/>
          <tpl fld="0" item="1"/>
        </tpls>
      </n>
      <n v="463721.46" in="0">
        <tpls c="4">
          <tpl fld="3" item="0"/>
          <tpl fld="5" item="277"/>
          <tpl fld="2" item="4"/>
          <tpl fld="0" item="1"/>
        </tpls>
      </n>
      <n v="429200.98" in="0">
        <tpls c="4">
          <tpl fld="3" item="0"/>
          <tpl fld="5" item="290"/>
          <tpl fld="2" item="4"/>
          <tpl fld="0" item="1"/>
        </tpls>
      </n>
      <n v="4951076.84" in="0">
        <tpls c="4">
          <tpl fld="3" item="0"/>
          <tpl fld="5" item="286"/>
          <tpl fld="2" item="4"/>
          <tpl fld="0" item="1"/>
        </tpls>
      </n>
    </entries>
    <queryCache count="715">
      <query mdx="[Measures].[Enr]">
        <tpls c="1">
          <tpl fld="0" item="0"/>
        </tpls>
      </query>
      <query mdx="[Measures].[Exp]">
        <tpls c="1">
          <tpl fld="0" item="1"/>
        </tpls>
      </query>
      <query mdx="[Enrollment].[SchoolYear].[2023-24]">
        <tpls c="1">
          <tpl fld="1" item="0"/>
        </tpls>
      </query>
      <query mdx="[Enrollment].[SchoolYear].[1995-96]">
        <tpls c="1">
          <tpl fld="1" item="1"/>
        </tpls>
      </query>
      <query mdx="[Enrollment].[SchoolYear].[1999-00]">
        <tpls c="1">
          <tpl fld="1" item="2"/>
        </tpls>
      </query>
      <query mdx="[Expenditures].[ActivityCategoryTitle].[All Activities]"/>
      <query mdx="[Expenditures].[ActivityCategoryTitle].[Pupil Transpo]">
        <tpls c="1">
          <tpl fld="2" item="0"/>
        </tpls>
      </query>
      <query mdx="[Expenditures].[ActivityCategoryTitle].[Teaching Support]">
        <tpls c="1">
          <tpl fld="2" item="1"/>
        </tpls>
      </query>
      <query mdx="[Expenditures].[ActivityCategoryTitle].[Food Services]">
        <tpls c="1">
          <tpl fld="2" item="2"/>
        </tpls>
      </query>
      <query mdx="[Expenditures].[ActivityCategoryTitle].[Central Admin]">
        <tpls c="1">
          <tpl fld="2" item="3"/>
        </tpls>
      </query>
      <query mdx="[Expenditures].[ActivityCategoryTitle].[Unit Admin]">
        <tpls c="1">
          <tpl fld="2" item="4"/>
        </tpls>
      </query>
      <query mdx="[Expenditures].[ActivityCategoryTitle].[Util/Plant/Ins/IS/Other]">
        <tpls c="1">
          <tpl fld="2" item="5"/>
        </tpls>
      </query>
      <query mdx="[Expenditures].[SchoolYear].[2023-24]">
        <tpls c="1">
          <tpl fld="3" item="0"/>
        </tpls>
      </query>
      <query mdx="[Expenditures].[ActivityCategoryTitle].[Teaching]">
        <tpls c="1">
          <tpl fld="2" item="6"/>
        </tpls>
      </query>
      <query mdx="[Enrollment].[SchoolYear].[1996-97]">
        <tpls c="1">
          <tpl fld="1" item="3"/>
        </tpls>
      </query>
      <query mdx="[Enrollment].[SchoolYear].[2000-01]">
        <tpls c="1">
          <tpl fld="1" item="4"/>
        </tpls>
      </query>
      <query mdx="[Enrollment].[SchoolYear].[1997-98]">
        <tpls c="1">
          <tpl fld="1" item="5"/>
        </tpls>
      </query>
      <query mdx="[Enrollment].[SchoolYear].[2001-02]">
        <tpls c="1">
          <tpl fld="1" item="6"/>
        </tpls>
      </query>
      <query mdx="[Enrollment].[SchoolYear].[2002-03]">
        <tpls c="1">
          <tpl fld="1" item="7"/>
        </tpls>
      </query>
      <query mdx="[Enrollment].[SchoolYear].[1998-99]">
        <tpls c="1">
          <tpl fld="1" item="8"/>
        </tpls>
      </query>
      <query mdx="[Enrollment].[SchoolYear].[2003-04]">
        <tpls c="1">
          <tpl fld="1" item="9"/>
        </tpls>
      </query>
      <query mdx="[Enrollment].[SchoolYear].[2004-05]">
        <tpls c="1">
          <tpl fld="1" item="10"/>
        </tpls>
      </query>
      <query mdx="[Enrollment].[SchoolYear].[2005-06]">
        <tpls c="1">
          <tpl fld="1" item="11"/>
        </tpls>
      </query>
      <query mdx="[Enrollment].[SchoolYear].[2006-07]">
        <tpls c="1">
          <tpl fld="1" item="12"/>
        </tpls>
      </query>
      <query mdx="[Enrollment].[SchoolYear].[2007-08]">
        <tpls c="1">
          <tpl fld="1" item="13"/>
        </tpls>
      </query>
      <query mdx="[Enrollment].[SchoolYear].[2008-09]">
        <tpls c="1">
          <tpl fld="1" item="14"/>
        </tpls>
      </query>
      <query mdx="[Enrollment].[SchoolYear].[2009-10]">
        <tpls c="1">
          <tpl fld="1" item="15"/>
        </tpls>
      </query>
      <query mdx="[Enrollment].[SchoolYear].[2010-11]">
        <tpls c="1">
          <tpl fld="1" item="16"/>
        </tpls>
      </query>
      <query mdx="[Enrollment].[SchoolYear].[2011-12]">
        <tpls c="1">
          <tpl fld="1" item="17"/>
        </tpls>
      </query>
      <query mdx="[Enrollment].[SchoolYear].[2012-13]">
        <tpls c="1">
          <tpl fld="1" item="18"/>
        </tpls>
      </query>
      <query mdx="[Enrollment].[SchoolYear].[2013-14]">
        <tpls c="1">
          <tpl fld="1" item="19"/>
        </tpls>
      </query>
      <query mdx="[Enrollment].[SchoolYear].[2014-15]">
        <tpls c="1">
          <tpl fld="1" item="20"/>
        </tpls>
      </query>
      <query mdx="[Enrollment].[SchoolYear].[2015-16]">
        <tpls c="1">
          <tpl fld="1" item="21"/>
        </tpls>
      </query>
      <query mdx="[Enrollment].[SchoolYear].[2016-17]">
        <tpls c="1">
          <tpl fld="1" item="22"/>
        </tpls>
      </query>
      <query mdx="[Enrollment].[SchoolYear].[2017-18]">
        <tpls c="1">
          <tpl fld="1" item="23"/>
        </tpls>
      </query>
      <query mdx="[Enrollment].[SchoolYear].[2018-19]">
        <tpls c="1">
          <tpl fld="1" item="24"/>
        </tpls>
      </query>
      <query mdx="[Enrollment].[SchoolYear].[2019-20]">
        <tpls c="1">
          <tpl fld="1" item="25"/>
        </tpls>
      </query>
      <query mdx="[Enrollment].[SchoolYear].[2020-21]">
        <tpls c="1">
          <tpl fld="1" item="26"/>
        </tpls>
      </query>
      <query mdx="[Enrollment].[SchoolYear].[2021-22]">
        <tpls c="1">
          <tpl fld="1" item="27"/>
        </tpls>
      </query>
      <query mdx="[Enrollment].[SchoolYear].[2022-23]">
        <tpls c="1">
          <tpl fld="1" item="28"/>
        </tpls>
      </query>
      <query mdx="[Enrollment].[SchoolYear].[2024-25]">
        <tpls c="1">
          <tpl fld="1" item="29"/>
        </tpls>
      </query>
      <query mdx="[Enrollment].[DistTitle].[North Kitsap]">
        <tpls c="1">
          <tpl fld="4" item="0"/>
        </tpls>
      </query>
      <query mdx="[Enrollment].[DistTitle].[Bethel]">
        <tpls c="1">
          <tpl fld="4" item="1"/>
        </tpls>
      </query>
      <query mdx="[Enrollment].[DistTitle].[Impact Charter]">
        <tpls c="1">
          <tpl fld="4" item="2"/>
        </tpls>
      </query>
      <query mdx="[Enrollment].[DistTitle].[Fife]">
        <tpls c="1">
          <tpl fld="4" item="3"/>
        </tpls>
      </query>
      <query mdx="[Enrollment].[DistTitle].[Aberdeen]">
        <tpls c="1">
          <tpl fld="4" item="4"/>
        </tpls>
      </query>
      <query mdx="[Enrollment].[DistTitle].[Bremerton]">
        <tpls c="1">
          <tpl fld="4" item="5"/>
        </tpls>
      </query>
      <query mdx="[Enrollment].[DistTitle].[Paschal Sherman Tribal]">
        <tpls c="1">
          <tpl fld="4" item="6"/>
        </tpls>
      </query>
      <query mdx="[Enrollment].[DistTitle].[Cusick]">
        <tpls c="1">
          <tpl fld="4" item="7"/>
        </tpls>
      </query>
      <query mdx="[Enrollment].[DistTitle].[Chehalis]">
        <tpls c="1">
          <tpl fld="4" item="8"/>
        </tpls>
      </query>
      <query mdx="[Enrollment].[DistTitle].[Southside]">
        <tpls c="1">
          <tpl fld="4" item="9"/>
        </tpls>
      </query>
      <query mdx="[Enrollment].[DistTitle].[Vashon Island]">
        <tpls c="1">
          <tpl fld="4" item="10"/>
        </tpls>
      </query>
      <query mdx="[Enrollment].[DistTitle].[Crescent]">
        <tpls c="1">
          <tpl fld="4" item="11"/>
        </tpls>
      </query>
      <query mdx="[Enrollment].[DistTitle].[Mill A]">
        <tpls c="1">
          <tpl fld="4" item="12"/>
        </tpls>
      </query>
      <query mdx="[Enrollment].[DistTitle].[Rosalia]">
        <tpls c="1">
          <tpl fld="4" item="13"/>
        </tpls>
      </query>
      <query mdx="[Enrollment].[DistTitle].[Colton]">
        <tpls c="1">
          <tpl fld="4" item="14"/>
        </tpls>
      </query>
      <query mdx="[Enrollment].[DistTitle].[West Valley (Yakima)]">
        <tpls c="1">
          <tpl fld="4" item="15"/>
        </tpls>
      </query>
      <query mdx="[Enrollment].[DistTitle].[Pinnacles Prep Charter]">
        <tpls c="1">
          <tpl fld="4" item="16"/>
        </tpls>
      </query>
      <query mdx="[Enrollment].[DistTitle].[Tahoma]">
        <tpls c="1">
          <tpl fld="4" item="17"/>
        </tpls>
      </query>
      <query mdx="[Enrollment].[DistTitle].[Spokane Intl Acad Charter]">
        <tpls c="1">
          <tpl fld="4" item="18"/>
        </tpls>
      </query>
      <query mdx="[Enrollment].[DistTitle].[Clarkston]">
        <tpls c="1">
          <tpl fld="4" item="19"/>
        </tpls>
      </query>
      <query mdx="[Enrollment].[DistTitle].[Morton]">
        <tpls c="1">
          <tpl fld="4" item="20"/>
        </tpls>
      </query>
      <query mdx="[Enrollment].[DistTitle].[Bellevue]">
        <tpls c="1">
          <tpl fld="4" item="21"/>
        </tpls>
      </query>
      <query mdx="[Enrollment].[DistTitle].[Winlock]">
        <tpls c="1">
          <tpl fld="4" item="22"/>
        </tpls>
      </query>
      <query mdx="[Enrollment].[DistTitle].[Queets-Clearwater]">
        <tpls c="1">
          <tpl fld="4" item="23"/>
        </tpls>
      </query>
      <query mdx="[Enrollment].[DistTitle].[Lacrosse]">
        <tpls c="1">
          <tpl fld="4" item="24"/>
        </tpls>
      </query>
      <query mdx="[Enrollment].[DistTitle].[Granger]">
        <tpls c="1">
          <tpl fld="4" item="25"/>
        </tpls>
      </query>
      <query mdx="[Enrollment].[DistTitle].[Muckleshoot Tribal]">
        <tpls c="1">
          <tpl fld="4" item="26"/>
        </tpls>
      </query>
      <query mdx="[Enrollment].[DistTitle].[Kittitas]">
        <tpls c="1">
          <tpl fld="4" item="27"/>
        </tpls>
      </query>
      <query mdx="[Enrollment].[DistTitle].[Columbia (Stevens)]">
        <tpls c="1">
          <tpl fld="4" item="28"/>
        </tpls>
      </query>
      <query mdx="[Enrollment].[DistTitle].[Tenino]">
        <tpls c="1">
          <tpl fld="4" item="29"/>
        </tpls>
      </query>
      <query mdx="[Enrollment].[DistTitle].[Richland]">
        <tpls c="1">
          <tpl fld="4" item="30"/>
        </tpls>
      </query>
      <query mdx="[Enrollment].[DistTitle].[Rainier]">
        <tpls c="1">
          <tpl fld="4" item="31"/>
        </tpls>
      </query>
      <query mdx="[Enrollment].[DistTitle].[Federal Way]">
        <tpls c="1">
          <tpl fld="4" item="32"/>
        </tpls>
      </query>
      <query mdx="[Enrollment].[DistTitle].[Evergreen (Clark)]">
        <tpls c="1">
          <tpl fld="4" item="33"/>
        </tpls>
      </query>
      <query mdx="[Enrollment].[DistTitle].[Ferndale]">
        <tpls c="1">
          <tpl fld="4" item="34"/>
        </tpls>
      </query>
      <query mdx="[Enrollment].[DistTitle].[Suquamish Tribal]">
        <tpls c="1">
          <tpl fld="4" item="35"/>
        </tpls>
      </query>
      <query mdx="[Enrollment].[DistTitle].[Tacoma]">
        <tpls c="1">
          <tpl fld="4" item="36"/>
        </tpls>
      </query>
      <query mdx="[Enrollment].[DistTitle].[Shaw Island]">
        <tpls c="1">
          <tpl fld="4" item="37"/>
        </tpls>
      </query>
      <query mdx="[Enrollment].[DistTitle].[Tonasket]">
        <tpls c="1">
          <tpl fld="4" item="38"/>
        </tpls>
      </query>
      <query mdx="[Enrollment].[DistTitle].[Lamont]">
        <tpls c="1">
          <tpl fld="4" item="39"/>
        </tpls>
      </query>
      <query mdx="[Enrollment].[DistTitle].[North Thurston]">
        <tpls c="1">
          <tpl fld="4" item="40"/>
        </tpls>
      </query>
      <query mdx="[Enrollment].[DistTitle].[Finley]">
        <tpls c="1">
          <tpl fld="4" item="41"/>
        </tpls>
      </query>
      <query mdx="[Enrollment].[DistTitle].[North Beach]">
        <tpls c="1">
          <tpl fld="4" item="42"/>
        </tpls>
      </query>
      <query mdx="[Enrollment].[DistTitle].[Spokane]">
        <tpls c="1">
          <tpl fld="4" item="43"/>
        </tpls>
      </query>
      <query mdx="[Enrollment].[DistTitle].[North River]">
        <tpls c="1">
          <tpl fld="4" item="44"/>
        </tpls>
      </query>
      <query mdx="[Enrollment].[DistTitle].[White River]">
        <tpls c="1">
          <tpl fld="4" item="45"/>
        </tpls>
      </query>
      <query mdx="[Enrollment].[DistTitle].[Rainier Prep Charter]">
        <tpls c="1">
          <tpl fld="4" item="46"/>
        </tpls>
      </query>
      <query mdx="[Enrollment].[DistTitle].[Monroe]">
        <tpls c="1">
          <tpl fld="4" item="47"/>
        </tpls>
      </query>
      <query mdx="[Enrollment].[DistTitle].[Castle Rock]">
        <tpls c="1">
          <tpl fld="4" item="48"/>
        </tpls>
      </query>
      <query mdx="[Enrollment].[DistTitle].[Touchet]">
        <tpls c="1">
          <tpl fld="4" item="49"/>
        </tpls>
      </query>
      <query mdx="[Enrollment].[DistTitle].[Washtucna]">
        <tpls c="1">
          <tpl fld="4" item="50"/>
        </tpls>
      </query>
      <query mdx="[Enrollment].[DistTitle].[Mossyrock]">
        <tpls c="1">
          <tpl fld="4" item="51"/>
        </tpls>
      </query>
      <query mdx="[Enrollment].[DistTitle].[Waterville]">
        <tpls c="1">
          <tpl fld="4" item="52"/>
        </tpls>
      </query>
      <query mdx="[Enrollment].[DistTitle].[Clover Park]">
        <tpls c="1">
          <tpl fld="4" item="53"/>
        </tpls>
      </query>
      <query mdx="[Enrollment].[DistTitle].[Lynden]">
        <tpls c="1">
          <tpl fld="4" item="54"/>
        </tpls>
      </query>
      <query mdx="[Enrollment].[DistTitle].[Cape Flattery]">
        <tpls c="1">
          <tpl fld="4" item="55"/>
        </tpls>
      </query>
      <query mdx="[Enrollment].[DistTitle].[Steptoe]">
        <tpls c="1">
          <tpl fld="4" item="56"/>
        </tpls>
      </query>
      <query mdx="[Enrollment].[DistTitle].[Index]">
        <tpls c="1">
          <tpl fld="4" item="57"/>
        </tpls>
      </query>
      <query mdx="[Enrollment].[DistTitle].[Medical Lake]">
        <tpls c="1">
          <tpl fld="4" item="58"/>
        </tpls>
      </query>
      <query mdx="[Enrollment].[DistTitle].[Port Townsend]">
        <tpls c="1">
          <tpl fld="4" item="59"/>
        </tpls>
      </query>
      <query mdx="[Enrollment].[DistTitle].[Asotin-Anatone]">
        <tpls c="1">
          <tpl fld="4" item="60"/>
        </tpls>
      </query>
      <query mdx="[Enrollment].[DistTitle].[Mount Vernon]">
        <tpls c="1">
          <tpl fld="4" item="61"/>
        </tpls>
      </query>
      <query mdx="[Enrollment].[DistTitle].[Bainbridge Island]">
        <tpls c="1">
          <tpl fld="4" item="62"/>
        </tpls>
      </query>
      <query mdx="[Enrollment].[DistTitle].[Curlew]">
        <tpls c="1">
          <tpl fld="4" item="63"/>
        </tpls>
      </query>
      <query mdx="[Enrollment].[DistTitle].[Raymond]">
        <tpls c="1">
          <tpl fld="4" item="64"/>
        </tpls>
      </query>
      <query mdx="[Enrollment].[DistTitle].[Highland]">
        <tpls c="1">
          <tpl fld="4" item="65"/>
        </tpls>
      </query>
      <query mdx="[Enrollment].[DistTitle].[]"/>
      <query mdx="[Enrollment].[DistTitle].[Palisades]">
        <tpls c="1">
          <tpl fld="4" item="66"/>
        </tpls>
      </query>
      <query mdx="[Enrollment].[DistTitle].[Hood Canal]">
        <tpls c="1">
          <tpl fld="4" item="67"/>
        </tpls>
      </query>
      <query mdx="[Enrollment].[DistTitle].[Wellpinit]">
        <tpls c="1">
          <tpl fld="4" item="68"/>
        </tpls>
      </query>
      <query mdx="[Enrollment].[DistTitle].[Newport]">
        <tpls c="1">
          <tpl fld="4" item="69"/>
        </tpls>
      </query>
      <query mdx="[Enrollment].[DistTitle].[Lumen Charter]">
        <tpls c="1">
          <tpl fld="4" item="70"/>
        </tpls>
      </query>
      <query mdx="[Enrollment].[DistTitle].[Keller]">
        <tpls c="1">
          <tpl fld="4" item="71"/>
        </tpls>
      </query>
      <query mdx="[Enrollment].[DistTitle].[Granite Falls]">
        <tpls c="1">
          <tpl fld="4" item="72"/>
        </tpls>
      </query>
      <query mdx="[Enrollment].[DistTitle].[Boistfort]">
        <tpls c="1">
          <tpl fld="4" item="73"/>
        </tpls>
      </query>
      <query mdx="[Enrollment].[DistTitle].[Concrete]">
        <tpls c="1">
          <tpl fld="4" item="74"/>
        </tpls>
      </query>
      <query mdx="[Enrollment].[DistTitle].[Roosevelt]">
        <tpls c="1">
          <tpl fld="4" item="75"/>
        </tpls>
      </query>
      <query mdx="[Enrollment].[DistTitle].[McCleary]">
        <tpls c="1">
          <tpl fld="4" item="76"/>
        </tpls>
      </query>
      <query mdx="[Enrollment].[DistTitle].[Grapeview]">
        <tpls c="1">
          <tpl fld="4" item="77"/>
        </tpls>
      </query>
      <query mdx="[Enrollment].[DistTitle].[Manson]">
        <tpls c="1">
          <tpl fld="4" item="78"/>
        </tpls>
      </query>
      <query mdx="[Enrollment].[DistTitle].[Summit Olympus Charter]">
        <tpls c="1">
          <tpl fld="4" item="79"/>
        </tpls>
      </query>
      <query mdx="[Enrollment].[DistTitle].[San Juan Island]">
        <tpls c="1">
          <tpl fld="4" item="80"/>
        </tpls>
      </query>
      <query mdx="[Enrollment].[DistTitle].[Onalaska]">
        <tpls c="1">
          <tpl fld="4" item="81"/>
        </tpls>
      </query>
      <query mdx="[Enrollment].[DistTitle].[Orcas Island]">
        <tpls c="1">
          <tpl fld="4" item="82"/>
        </tpls>
      </query>
      <query mdx="[Enrollment].[DistTitle].[College Place]">
        <tpls c="1">
          <tpl fld="4" item="83"/>
        </tpls>
      </query>
      <query mdx="[Enrollment].[DistTitle].[Grand Coulee Dam]">
        <tpls c="1">
          <tpl fld="4" item="84"/>
        </tpls>
      </query>
      <query mdx="[Enrollment].[DistTitle].[Wishkah Valley]">
        <tpls c="1">
          <tpl fld="4" item="85"/>
        </tpls>
      </query>
      <query mdx="[Enrollment].[DistTitle].[University Place]">
        <tpls c="1">
          <tpl fld="4" item="86"/>
        </tpls>
      </query>
      <query mdx="[Enrollment].[DistTitle].[North Franklin]">
        <tpls c="1">
          <tpl fld="4" item="87"/>
        </tpls>
      </query>
      <query mdx="[Enrollment].[DistTitle].[Chief Leschi Tribal]">
        <tpls c="1">
          <tpl fld="4" item="88"/>
        </tpls>
      </query>
      <query mdx="[Enrollment].[DistTitle].[Cashmere]">
        <tpls c="1">
          <tpl fld="4" item="89"/>
        </tpls>
      </query>
      <query mdx="[Enrollment].[DistTitle].[Vancouver]">
        <tpls c="1">
          <tpl fld="4" item="90"/>
        </tpls>
      </query>
      <query mdx="[Enrollment].[DistTitle].[Rooted School Vancouver Charter]">
        <tpls c="1">
          <tpl fld="4" item="91"/>
        </tpls>
      </query>
      <query mdx="[Enrollment].[DistTitle].[Trout Lake]">
        <tpls c="1">
          <tpl fld="4" item="92"/>
        </tpls>
      </query>
      <query mdx="[Enrollment].[DistTitle].[Ridgefield]">
        <tpls c="1">
          <tpl fld="4" item="93"/>
        </tpls>
      </query>
      <query mdx="[Enrollment].[DistTitle].[Stehekin]">
        <tpls c="1">
          <tpl fld="4" item="94"/>
        </tpls>
      </query>
      <query mdx="[Enrollment].[DistTitle].[Endicott]">
        <tpls c="1">
          <tpl fld="4" item="95"/>
        </tpls>
      </query>
      <query mdx="[Enrollment].[DistTitle].[Damman]">
        <tpls c="1">
          <tpl fld="4" item="96"/>
        </tpls>
      </query>
      <query mdx="[Enrollment].[DistTitle].[Lake Stevens]">
        <tpls c="1">
          <tpl fld="4" item="97"/>
        </tpls>
      </query>
      <query mdx="[Enrollment].[DistTitle].[St. John]">
        <tpls c="1">
          <tpl fld="4" item="98"/>
        </tpls>
      </query>
      <query mdx="[Enrollment].[DistTitle].[Why Not You Charter]">
        <tpls c="1">
          <tpl fld="4" item="99"/>
        </tpls>
      </query>
      <query mdx="[Enrollment].[DistTitle].[Wapato]">
        <tpls c="1">
          <tpl fld="4" item="100"/>
        </tpls>
      </query>
      <query mdx="[Enrollment].[DistTitle].[Mount Adams]">
        <tpls c="1">
          <tpl fld="4" item="101"/>
        </tpls>
      </query>
      <query mdx="[Enrollment].[DistTitle].[Othello]">
        <tpls c="1">
          <tpl fld="4" item="102"/>
        </tpls>
      </query>
      <query mdx="[Enrollment].[DistTitle].[Meridian]">
        <tpls c="1">
          <tpl fld="4" item="103"/>
        </tpls>
      </query>
      <query mdx="[Enrollment].[DistTitle].[Yelm]">
        <tpls c="1">
          <tpl fld="4" item="104"/>
        </tpls>
      </query>
      <query mdx="[Enrollment].[DistTitle].[Soap Lake]">
        <tpls c="1">
          <tpl fld="4" item="105"/>
        </tpls>
      </query>
      <query mdx="[Enrollment].[DistTitle].[South Whidbey]">
        <tpls c="1">
          <tpl fld="4" item="106"/>
        </tpls>
      </query>
      <query mdx="[Enrollment].[DistTitle].[Adna]">
        <tpls c="1">
          <tpl fld="4" item="107"/>
        </tpls>
      </query>
      <query mdx="[Enrollment].[DistTitle].[East Valley (Spokane)]">
        <tpls c="1">
          <tpl fld="4" item="108"/>
        </tpls>
      </query>
      <query mdx="[Enrollment].[DistTitle].[Issaquah]">
        <tpls c="1">
          <tpl fld="4" item="109"/>
        </tpls>
      </query>
      <query mdx="[Enrollment].[DistTitle].[Shelton]">
        <tpls c="1">
          <tpl fld="4" item="110"/>
        </tpls>
      </query>
      <query mdx="[Enrollment].[DistTitle].[Hoquiam]">
        <tpls c="1">
          <tpl fld="4" item="111"/>
        </tpls>
      </query>
      <query mdx="[Enrollment].[DistTitle].[Dieringer]">
        <tpls c="1">
          <tpl fld="4" item="112"/>
        </tpls>
      </query>
      <query mdx="[Enrollment].[DistTitle].[Kalama]">
        <tpls c="1">
          <tpl fld="4" item="113"/>
        </tpls>
      </query>
      <query mdx="[Enrollment].[DistTitle].[Stevenson-Carson]">
        <tpls c="1">
          <tpl fld="4" item="114"/>
        </tpls>
      </query>
      <query mdx="[Enrollment].[DistTitle].[Kahlotus]">
        <tpls c="1">
          <tpl fld="4" item="115"/>
        </tpls>
      </query>
      <query mdx="[Enrollment].[DistTitle].[Catalyst Bremerton Charter]">
        <tpls c="1">
          <tpl fld="4" item="116"/>
        </tpls>
      </query>
      <query mdx="[Enrollment].[DistTitle].[Pioneer]">
        <tpls c="1">
          <tpl fld="4" item="117"/>
        </tpls>
      </query>
      <query mdx="[Enrollment].[DistTitle].[Whatcom Intergenerational Charter]">
        <tpls c="1">
          <tpl fld="4" item="118"/>
        </tpls>
      </query>
      <query mdx="[Enrollment].[DistTitle].[Okanogan]">
        <tpls c="1">
          <tpl fld="4" item="119"/>
        </tpls>
      </query>
      <query mdx="[Enrollment].[DistTitle].[Methow Valley]">
        <tpls c="1">
          <tpl fld="4" item="120"/>
        </tpls>
      </query>
      <query mdx="[Enrollment].[DistTitle].[Burlington-Edison]">
        <tpls c="1">
          <tpl fld="4" item="121"/>
        </tpls>
      </query>
      <query mdx="[Enrollment].[DistTitle].[Toledo]">
        <tpls c="1">
          <tpl fld="4" item="122"/>
        </tpls>
      </query>
      <query mdx="[Enrollment].[DistTitle].[Union Gap]">
        <tpls c="1">
          <tpl fld="4" item="123"/>
        </tpls>
      </query>
      <query mdx="[Enrollment].[DistTitle].[Skykomish]">
        <tpls c="1">
          <tpl fld="4" item="124"/>
        </tpls>
      </query>
      <query mdx="[Enrollment].[DistTitle].[Ellensburg]">
        <tpls c="1">
          <tpl fld="4" item="125"/>
        </tpls>
      </query>
      <query mdx="[Enrollment].[DistTitle].[Woodland]">
        <tpls c="1">
          <tpl fld="4" item="126"/>
        </tpls>
      </query>
      <query mdx="[Enrollment].[DistTitle].[Kelso]">
        <tpls c="1">
          <tpl fld="4" item="127"/>
        </tpls>
      </query>
      <query mdx="[Enrollment].[DistTitle].[Griffin]">
        <tpls c="1">
          <tpl fld="4" item="128"/>
        </tpls>
      </query>
      <query mdx="[Enrollment].[DistTitle].[Coupeville]">
        <tpls c="1">
          <tpl fld="4" item="129"/>
        </tpls>
      </query>
      <query mdx="[Enrollment].[DistTitle].[Selah]">
        <tpls c="1">
          <tpl fld="4" item="130"/>
        </tpls>
      </query>
      <query mdx="[Enrollment].[DistTitle].[Franklin Pierce]">
        <tpls c="1">
          <tpl fld="4" item="131"/>
        </tpls>
      </query>
      <query mdx="[Enrollment].[DistTitle].[Lake Quinault]">
        <tpls c="1">
          <tpl fld="4" item="132"/>
        </tpls>
      </query>
      <query mdx="[Enrollment].[DistTitle].[Seattle]">
        <tpls c="1">
          <tpl fld="4" item="133"/>
        </tpls>
      </query>
      <query mdx="[Enrollment].[DistTitle].[Omak]">
        <tpls c="1">
          <tpl fld="4" item="134"/>
        </tpls>
      </query>
      <query mdx="[Enrollment].[DistTitle].[Kiona-Benton City]">
        <tpls c="1">
          <tpl fld="4" item="135"/>
        </tpls>
      </query>
      <query mdx="[Enrollment].[DistTitle].[Tukwila]">
        <tpls c="1">
          <tpl fld="4" item="136"/>
        </tpls>
      </query>
      <query mdx="[Enrollment].[DistTitle].[Shoreline]">
        <tpls c="1">
          <tpl fld="4" item="137"/>
        </tpls>
      </query>
      <query mdx="[Enrollment].[DistTitle].[Palouse]">
        <tpls c="1">
          <tpl fld="4" item="138"/>
        </tpls>
      </query>
      <query mdx="[Enrollment].[DistTitle].[Highline]">
        <tpls c="1">
          <tpl fld="4" item="139"/>
        </tpls>
      </query>
      <query mdx="[Enrollment].[DistTitle].[Riverview]">
        <tpls c="1">
          <tpl fld="4" item="140"/>
        </tpls>
      </query>
      <query mdx="[Enrollment].[DistTitle].[Dayton]">
        <tpls c="1">
          <tpl fld="4" item="141"/>
        </tpls>
      </query>
      <query mdx="[Enrollment].[DistTitle].[Willapa Valley]">
        <tpls c="1">
          <tpl fld="4" item="142"/>
        </tpls>
      </query>
      <query mdx="[Enrollment].[DistTitle].[Battle Ground]">
        <tpls c="1">
          <tpl fld="4" item="143"/>
        </tpls>
      </query>
      <query mdx="[Enrollment].[DistTitle].[Cle Elum-Roslyn]">
        <tpls c="1">
          <tpl fld="4" item="144"/>
        </tpls>
      </query>
      <query mdx="[Enrollment].[DistTitle].[Taholah]">
        <tpls c="1">
          <tpl fld="4" item="145"/>
        </tpls>
      </query>
      <query mdx="[Enrollment].[DistTitle].[Northport]">
        <tpls c="1">
          <tpl fld="4" item="146"/>
        </tpls>
      </query>
      <query mdx="[Enrollment].[DistTitle].[Impact-Black River Elementary Charter]">
        <tpls c="1">
          <tpl fld="4" item="147"/>
        </tpls>
      </query>
      <query mdx="[Enrollment].[DistTitle].[Republic]">
        <tpls c="1">
          <tpl fld="4" item="148"/>
        </tpls>
      </query>
      <query mdx="[Enrollment].[DistTitle].[Grandview]">
        <tpls c="1">
          <tpl fld="4" item="149"/>
        </tpls>
      </query>
      <query mdx="[Enrollment].[DistTitle].[Washougal]">
        <tpls c="1">
          <tpl fld="4" item="150"/>
        </tpls>
      </query>
      <query mdx="[Enrollment].[DistTitle].[Chewelah]">
        <tpls c="1">
          <tpl fld="4" item="151"/>
        </tpls>
      </query>
      <query mdx="[Enrollment].[DistTitle].[Mary M. Knight]">
        <tpls c="1">
          <tpl fld="4" item="152"/>
        </tpls>
      </query>
      <query mdx="[Enrollment].[DistTitle].[Prescott]">
        <tpls c="1">
          <tpl fld="4" item="153"/>
        </tpls>
      </query>
      <query mdx="[Enrollment].[DistTitle].[Longview]">
        <tpls c="1">
          <tpl fld="4" item="154"/>
        </tpls>
      </query>
      <query mdx="[Enrollment].[DistTitle].[Hockinson]">
        <tpls c="1">
          <tpl fld="4" item="155"/>
        </tpls>
      </query>
      <query mdx="[Enrollment].[DistTitle].[Nine Mile Falls]">
        <tpls c="1">
          <tpl fld="4" item="156"/>
        </tpls>
      </query>
      <query mdx="[Enrollment].[DistTitle].[Lakewood]">
        <tpls c="1">
          <tpl fld="4" item="157"/>
        </tpls>
      </query>
      <query mdx="[Enrollment].[DistTitle].[Selkirk]">
        <tpls c="1">
          <tpl fld="4" item="158"/>
        </tpls>
      </query>
      <query mdx="[Enrollment].[DistTitle].[Lind]">
        <tpls c="1">
          <tpl fld="4" item="159"/>
        </tpls>
      </query>
      <query mdx="[Enrollment].[DistTitle].[Renton]">
        <tpls c="1">
          <tpl fld="4" item="160"/>
        </tpls>
      </query>
      <query mdx="[Enrollment].[DistTitle].[Goldendale]">
        <tpls c="1">
          <tpl fld="4" item="161"/>
        </tpls>
      </query>
      <query mdx="[Enrollment].[DistTitle].[Napavine]">
        <tpls c="1">
          <tpl fld="4" item="162"/>
        </tpls>
      </query>
      <query mdx="[Enrollment].[DistTitle].[Sultan]">
        <tpls c="1">
          <tpl fld="4" item="163"/>
        </tpls>
      </query>
      <query mdx="[Enrollment].[DistTitle].[White Pass]">
        <tpls c="1">
          <tpl fld="4" item="164"/>
        </tpls>
      </query>
      <query mdx="[Enrollment].[DistTitle].[North Mason]">
        <tpls c="1">
          <tpl fld="4" item="165"/>
        </tpls>
      </query>
      <query mdx="[Enrollment].[DistTitle].[Toutle Lake]">
        <tpls c="1">
          <tpl fld="4" item="166"/>
        </tpls>
      </query>
      <query mdx="[Enrollment].[DistTitle].[Lyle]">
        <tpls c="1">
          <tpl fld="4" item="167"/>
        </tpls>
      </query>
      <query mdx="[Enrollment].[DistTitle].[West Valley (Spokane)]">
        <tpls c="1">
          <tpl fld="4" item="168"/>
        </tpls>
      </query>
      <query mdx="[Enrollment].[DistTitle].[Snohomish]">
        <tpls c="1">
          <tpl fld="4" item="169"/>
        </tpls>
      </query>
      <query mdx="[Enrollment].[DistTitle].[Montesano]">
        <tpls c="1">
          <tpl fld="4" item="170"/>
        </tpls>
      </query>
      <query mdx="[Enrollment].[DistTitle].[Benge]">
        <tpls c="1">
          <tpl fld="4" item="171"/>
        </tpls>
      </query>
      <query mdx="[Enrollment].[DistTitle].[Coulee-Hartline]">
        <tpls c="1">
          <tpl fld="4" item="172"/>
        </tpls>
      </query>
      <query mdx="[Enrollment].[DistTitle].[Sprague]">
        <tpls c="1">
          <tpl fld="4" item="173"/>
        </tpls>
      </query>
      <query mdx="[Enrollment].[DistTitle].[Pasco]">
        <tpls c="1">
          <tpl fld="4" item="174"/>
        </tpls>
      </query>
      <query mdx="[Enrollment].[DistTitle].[Impact Salish Sea Charter]">
        <tpls c="1">
          <tpl fld="4" item="175"/>
        </tpls>
      </query>
      <query mdx="[Enrollment].[DistTitle].[Marysville]">
        <tpls c="1">
          <tpl fld="4" item="176"/>
        </tpls>
      </query>
      <query mdx="[Enrollment].[DistTitle].[Paterson]">
        <tpls c="1">
          <tpl fld="4" item="177"/>
        </tpls>
      </query>
      <query mdx="[Enrollment].[DistTitle].[Reardan-Edwall]">
        <tpls c="1">
          <tpl fld="4" item="178"/>
        </tpls>
      </query>
      <query mdx="[Enrollment].[DistTitle].[Arlington]">
        <tpls c="1">
          <tpl fld="4" item="179"/>
        </tpls>
      </query>
      <query mdx="[Enrollment].[DistTitle].[Rochester]">
        <tpls c="1">
          <tpl fld="4" item="180"/>
        </tpls>
      </query>
      <query mdx="[Enrollment].[DistTitle].[Entiat]">
        <tpls c="1">
          <tpl fld="4" item="181"/>
        </tpls>
      </query>
      <query mdx="[Enrollment].[DistTitle].[Nespelem]">
        <tpls c="1">
          <tpl fld="4" item="182"/>
        </tpls>
      </query>
      <query mdx="[Enrollment].[DistTitle].[Blaine]">
        <tpls c="1">
          <tpl fld="4" item="183"/>
        </tpls>
      </query>
      <query mdx="[Enrollment].[DistTitle].[Moses Lake]">
        <tpls c="1">
          <tpl fld="4" item="184"/>
        </tpls>
      </query>
      <query mdx="[Enrollment].[DistTitle].[Chimacum]">
        <tpls c="1">
          <tpl fld="4" item="185"/>
        </tpls>
      </query>
      <query mdx="[Enrollment].[DistTitle].[South Bend]">
        <tpls c="1">
          <tpl fld="4" item="186"/>
        </tpls>
      </query>
      <query mdx="[Enrollment].[DistTitle].[Sequim]">
        <tpls c="1">
          <tpl fld="4" item="187"/>
        </tpls>
      </query>
      <query mdx="[Enrollment].[DistTitle].[Quilcene]">
        <tpls c="1">
          <tpl fld="4" item="188"/>
        </tpls>
      </query>
      <query mdx="[Enrollment].[DistTitle].[Satsop]">
        <tpls c="1">
          <tpl fld="4" item="189"/>
        </tpls>
      </query>
      <query mdx="[Enrollment].[DistTitle].[Onion Creek]">
        <tpls c="1">
          <tpl fld="4" item="190"/>
        </tpls>
      </query>
      <query mdx="[Enrollment].[DistTitle].[Impact-Commencement Bay Elementary Charter]">
        <tpls c="1">
          <tpl fld="4" item="191"/>
        </tpls>
      </query>
      <query mdx="[Enrollment].[DistTitle].[Valley]">
        <tpls c="1">
          <tpl fld="4" item="192"/>
        </tpls>
      </query>
      <query mdx="[Enrollment].[DistTitle].[Oakville]">
        <tpls c="1">
          <tpl fld="4" item="193"/>
        </tpls>
      </query>
      <query mdx="[Enrollment].[DistTitle].[WA HE LUT Tribal]">
        <tpls c="1">
          <tpl fld="4" item="194"/>
        </tpls>
      </query>
      <query mdx="[Enrollment].[DistTitle].[Odessa]">
        <tpls c="1">
          <tpl fld="4" item="195"/>
        </tpls>
      </query>
      <query mdx="[Enrollment].[DistTitle].[Green Mountain]">
        <tpls c="1">
          <tpl fld="4" item="196"/>
        </tpls>
      </query>
      <query mdx="[Enrollment].[DistTitle].[Walla Walla]">
        <tpls c="1">
          <tpl fld="4" item="197"/>
        </tpls>
      </query>
      <query mdx="[Enrollment].[DistTitle].[Tumwater]">
        <tpls c="1">
          <tpl fld="4" item="198"/>
        </tpls>
      </query>
      <query mdx="[Enrollment].[DistTitle].[Tekoa]">
        <tpls c="1">
          <tpl fld="4" item="199"/>
        </tpls>
      </query>
      <query mdx="[Enrollment].[DistTitle].[Oakesdale]">
        <tpls c="1">
          <tpl fld="4" item="200"/>
        </tpls>
      </query>
      <query mdx="[Enrollment].[DistTitle].[Green Dot Rainier Valley Charter]">
        <tpls c="1">
          <tpl fld="4" item="201"/>
        </tpls>
      </query>
      <query mdx="[Enrollment].[DistTitle].[Inchelium]">
        <tpls c="1">
          <tpl fld="4" item="202"/>
        </tpls>
      </query>
      <query mdx="[Enrollment].[DistTitle].[Lopez Island]">
        <tpls c="1">
          <tpl fld="4" item="203"/>
        </tpls>
      </query>
      <query mdx="[Enrollment].[DistTitle].[Darrington]">
        <tpls c="1">
          <tpl fld="4" item="204"/>
        </tpls>
      </query>
      <query mdx="[Enrollment].[DistTitle].[Bellingham]">
        <tpls c="1">
          <tpl fld="4" item="205"/>
        </tpls>
      </query>
      <query mdx="[Enrollment].[DistTitle].[Pride Prep Charter]">
        <tpls c="1">
          <tpl fld="4" item="206"/>
        </tpls>
      </query>
      <query mdx="[Enrollment].[DistTitle].[Ritzville]">
        <tpls c="1">
          <tpl fld="4" item="207"/>
        </tpls>
      </query>
      <query mdx="[Enrollment].[DistTitle].[Ephrata]">
        <tpls c="1">
          <tpl fld="4" item="208"/>
        </tpls>
      </query>
      <query mdx="[Enrollment].[DistTitle].[Orting]">
        <tpls c="1">
          <tpl fld="4" item="209"/>
        </tpls>
      </query>
      <query mdx="[Enrollment].[DistTitle].[Northshore]">
        <tpls c="1">
          <tpl fld="4" item="210"/>
        </tpls>
      </query>
      <query mdx="[Enrollment].[DistTitle].[Pe Ell]">
        <tpls c="1">
          <tpl fld="4" item="211"/>
        </tpls>
      </query>
      <query mdx="[Enrollment].[DistTitle].[Zillah]">
        <tpls c="1">
          <tpl fld="4" item="212"/>
        </tpls>
      </query>
      <query mdx="[Enrollment].[DistTitle].[Lummi Tribal]">
        <tpls c="1">
          <tpl fld="4" item="213"/>
        </tpls>
      </query>
      <query mdx="[Enrollment].[DistTitle].[Central Kitsap]">
        <tpls c="1">
          <tpl fld="4" item="214"/>
        </tpls>
      </query>
      <query mdx="[Enrollment].[DistTitle].[Wenatchee]">
        <tpls c="1">
          <tpl fld="4" item="215"/>
        </tpls>
      </query>
      <query mdx="[Enrollment].[DistTitle].[La Center]">
        <tpls c="1">
          <tpl fld="4" item="216"/>
        </tpls>
      </query>
      <query mdx="[Enrollment].[DistTitle].[Enumclaw]">
        <tpls c="1">
          <tpl fld="4" item="217"/>
        </tpls>
      </query>
      <query mdx="[Enrollment].[DistTitle].[Conway]">
        <tpls c="1">
          <tpl fld="4" item="218"/>
        </tpls>
      </query>
      <query mdx="[Enrollment].[DistTitle].[Glenwood]">
        <tpls c="1">
          <tpl fld="4" item="219"/>
        </tpls>
      </query>
      <query mdx="[Enrollment].[DistTitle].[Mercer Island]">
        <tpls c="1">
          <tpl fld="4" item="220"/>
        </tpls>
      </query>
      <query mdx="[Enrollment].[DistTitle].[Steilacoom Historical]">
        <tpls c="1">
          <tpl fld="4" item="221"/>
        </tpls>
      </query>
      <query mdx="[Enrollment].[DistTitle].[Thorp]">
        <tpls c="1">
          <tpl fld="4" item="222"/>
        </tpls>
      </query>
      <query mdx="[Enrollment].[DistTitle].[Riverside]">
        <tpls c="1">
          <tpl fld="4" item="223"/>
        </tpls>
      </query>
      <query mdx="[Enrollment].[DistTitle].[Almira]">
        <tpls c="1">
          <tpl fld="4" item="224"/>
        </tpls>
      </query>
      <query mdx="[Enrollment].[DistTitle].[Liberty]">
        <tpls c="1">
          <tpl fld="4" item="225"/>
        </tpls>
      </query>
      <query mdx="[Enrollment].[DistTitle].[Freeman]">
        <tpls c="1">
          <tpl fld="4" item="226"/>
        </tpls>
      </query>
      <query mdx="[Enrollment].[DistTitle].[Eastmont]">
        <tpls c="1">
          <tpl fld="4" item="227"/>
        </tpls>
      </query>
      <query mdx="[Enrollment].[DistTitle].[Wahkiakum]">
        <tpls c="1">
          <tpl fld="4" item="228"/>
        </tpls>
      </query>
      <query mdx="[Enrollment].[DistTitle].[Sumner]">
        <tpls c="1">
          <tpl fld="4" item="229"/>
        </tpls>
      </query>
      <query mdx="[Enrollment].[DistTitle].[Central Valley]">
        <tpls c="1">
          <tpl fld="4" item="230"/>
        </tpls>
      </query>
      <query mdx="[Enrollment].[DistTitle].[Ocean Beach]">
        <tpls c="1">
          <tpl fld="4" item="231"/>
        </tpls>
      </query>
      <query mdx="[Enrollment].[DistTitle].[Loon Lake]">
        <tpls c="1">
          <tpl fld="4" item="232"/>
        </tpls>
      </query>
      <query mdx="[Enrollment].[DistTitle].[Sedro-Woolley]">
        <tpls c="1">
          <tpl fld="4" item="233"/>
        </tpls>
      </query>
      <query mdx="[Enrollment].[DistTitle].[Yakima]">
        <tpls c="1">
          <tpl fld="4" item="234"/>
        </tpls>
      </query>
      <query mdx="[Enrollment].[DistTitle].[Quillayute Valley]">
        <tpls c="1">
          <tpl fld="4" item="235"/>
        </tpls>
      </query>
      <query mdx="[Enrollment].[DistTitle].[Mead]">
        <tpls c="1">
          <tpl fld="4" item="236"/>
        </tpls>
      </query>
      <query mdx="[Enrollment].[DistTitle].[Centralia]">
        <tpls c="1">
          <tpl fld="4" item="237"/>
        </tpls>
      </query>
      <query mdx="[Enrollment].[DistTitle].[Pomeroy]">
        <tpls c="1">
          <tpl fld="4" item="238"/>
        </tpls>
      </query>
      <query mdx="[Enrollment].[DistTitle].[Puyallup]">
        <tpls c="1">
          <tpl fld="4" item="239"/>
        </tpls>
      </query>
      <query mdx="[Enrollment].[DistTitle].[Everett]">
        <tpls c="1">
          <tpl fld="4" item="240"/>
        </tpls>
      </query>
      <query mdx="[Enrollment].[DistTitle].[Port Angeles]">
        <tpls c="1">
          <tpl fld="4" item="241"/>
        </tpls>
      </query>
      <query mdx="[Enrollment].[DistTitle].[Elma]">
        <tpls c="1">
          <tpl fld="4" item="242"/>
        </tpls>
      </query>
      <query mdx="[Enrollment].[DistTitle].[South Kitsap]">
        <tpls c="1">
          <tpl fld="4" item="243"/>
        </tpls>
      </query>
      <query mdx="[Enrollment].[DistTitle].[Great Northern]">
        <tpls c="1">
          <tpl fld="4" item="244"/>
        </tpls>
      </query>
      <query mdx="[Enrollment].[DistTitle].[Anacortes]">
        <tpls c="1">
          <tpl fld="4" item="245"/>
        </tpls>
      </query>
      <query mdx="[Enrollment].[DistTitle].[Summit Atlas Charter]">
        <tpls c="1">
          <tpl fld="4" item="246"/>
        </tpls>
      </query>
      <query mdx="[Enrollment].[DistTitle].[Evergreen (Stevens)]">
        <tpls c="1">
          <tpl fld="4" item="247"/>
        </tpls>
      </query>
      <query mdx="[Enrollment].[DistTitle].[Colville]">
        <tpls c="1">
          <tpl fld="4" item="248"/>
        </tpls>
      </query>
      <query mdx="[Enrollment].[DistTitle].[Columbia (Walla Walla)]">
        <tpls c="1">
          <tpl fld="4" item="249"/>
        </tpls>
      </query>
      <query mdx="[Enrollment].[DistTitle].[Cascade]">
        <tpls c="1">
          <tpl fld="4" item="250"/>
        </tpls>
      </query>
      <query mdx="[Enrollment].[DistTitle].[Wahluke]">
        <tpls c="1">
          <tpl fld="4" item="251"/>
        </tpls>
      </query>
      <query mdx="[Enrollment].[DistTitle].[Olympia]">
        <tpls c="1">
          <tpl fld="4" item="252"/>
        </tpls>
      </query>
      <query mdx="[Enrollment].[DistTitle].[Bridgeport]">
        <tpls c="1">
          <tpl fld="4" item="253"/>
        </tpls>
      </query>
      <query mdx="[Enrollment].[DistTitle].[Edmonds]">
        <tpls c="1">
          <tpl fld="4" item="254"/>
        </tpls>
      </query>
      <query mdx="[Enrollment].[DistTitle].[Sunnyside]">
        <tpls c="1">
          <tpl fld="4" item="255"/>
        </tpls>
      </query>
      <query mdx="[Enrollment].[DistTitle].[Starbuck]">
        <tpls c="1">
          <tpl fld="4" item="256"/>
        </tpls>
      </query>
      <query mdx="[Enrollment].[DistTitle].[Quileute Tribal]">
        <tpls c="1">
          <tpl fld="4" item="257"/>
        </tpls>
      </query>
      <query mdx="[Enrollment].[DistTitle].[Oroville]">
        <tpls c="1">
          <tpl fld="4" item="258"/>
        </tpls>
      </query>
      <query mdx="[Enrollment].[DistTitle].[Colfax]">
        <tpls c="1">
          <tpl fld="4" item="259"/>
        </tpls>
      </query>
      <query mdx="[Enrollment].[DistTitle].[Royal]">
        <tpls c="1">
          <tpl fld="4" item="260"/>
        </tpls>
      </query>
      <query mdx="[Enrollment].[DistTitle].[Pullman]">
        <tpls c="1">
          <tpl fld="4" item="261"/>
        </tpls>
      </query>
      <query mdx="[Enrollment].[DistTitle].[Wilbur]">
        <tpls c="1">
          <tpl fld="4" item="262"/>
        </tpls>
      </query>
      <query mdx="[Enrollment].[DistTitle].[Deer Park]">
        <tpls c="1">
          <tpl fld="4" item="263"/>
        </tpls>
      </query>
      <query mdx="[Enrollment].[DistTitle].[Summit Valley]">
        <tpls c="1">
          <tpl fld="4" item="264"/>
        </tpls>
      </query>
      <query mdx="[Enrollment].[DistTitle].[Creston]">
        <tpls c="1">
          <tpl fld="4" item="265"/>
        </tpls>
      </query>
      <query mdx="[Enrollment].[DistTitle].[Orient]">
        <tpls c="1">
          <tpl fld="4" item="266"/>
        </tpls>
      </query>
      <query mdx="[Enrollment].[DistTitle].[Klickitat]">
        <tpls c="1">
          <tpl fld="4" item="267"/>
        </tpls>
      </query>
      <query mdx="[Enrollment].[DistTitle].[Lake Washington]">
        <tpls c="1">
          <tpl fld="4" item="268"/>
        </tpls>
      </query>
      <query mdx="[Enrollment].[DistTitle].[Kent]">
        <tpls c="1">
          <tpl fld="4" item="269"/>
        </tpls>
      </query>
      <query mdx="[Enrollment].[DistTitle].[Oak Harbor]">
        <tpls c="1">
          <tpl fld="4" item="270"/>
        </tpls>
      </query>
      <query mdx="[Enrollment].[DistTitle].[Wilson Creek]">
        <tpls c="1">
          <tpl fld="4" item="271"/>
        </tpls>
      </query>
      <query mdx="[Enrollment].[DistTitle].[East Valley (Yakima)]">
        <tpls c="1">
          <tpl fld="4" item="272"/>
        </tpls>
      </query>
      <query mdx="[Enrollment].[DistTitle].[Eatonville]">
        <tpls c="1">
          <tpl fld="4" item="273"/>
        </tpls>
      </query>
      <query mdx="[Enrollment].[DistTitle].[Mount Pleasant]">
        <tpls c="1">
          <tpl fld="4" item="274"/>
        </tpls>
      </query>
      <query mdx="[Enrollment].[DistTitle].[La Conner]">
        <tpls c="1">
          <tpl fld="4" item="275"/>
        </tpls>
      </query>
      <query mdx="[Enrollment].[DistTitle].[Harrington]">
        <tpls c="1">
          <tpl fld="4" item="276"/>
        </tpls>
      </query>
      <query mdx="[Enrollment].[DistTitle].[Naselle-Grays River Valley]">
        <tpls c="1">
          <tpl fld="4" item="277"/>
        </tpls>
      </query>
      <query mdx="[Enrollment].[DistTitle].[Nooksack Valley]">
        <tpls c="1">
          <tpl fld="4" item="278"/>
        </tpls>
      </query>
      <query mdx="[Enrollment].[DistTitle].[Kettle Falls]">
        <tpls c="1">
          <tpl fld="4" item="279"/>
        </tpls>
      </query>
      <query mdx="[Enrollment].[DistTitle].[Yakama Nation Tribal]">
        <tpls c="1">
          <tpl fld="4" item="280"/>
        </tpls>
      </query>
      <query mdx="[Enrollment].[DistTitle].[Cheney]">
        <tpls c="1">
          <tpl fld="4" item="281"/>
        </tpls>
      </query>
      <query mdx="[Enrollment].[DistTitle].[Brinnon]">
        <tpls c="1">
          <tpl fld="4" item="282"/>
        </tpls>
      </query>
      <query mdx="[Enrollment].[DistTitle].[Carbonado]">
        <tpls c="1">
          <tpl fld="4" item="283"/>
        </tpls>
      </query>
      <query mdx="[Enrollment].[DistTitle].[Dixie]">
        <tpls c="1">
          <tpl fld="4" item="284"/>
        </tpls>
      </query>
      <query mdx="[Enrollment].[DistTitle].[Summit Sierra Charter]">
        <tpls c="1">
          <tpl fld="4" item="285"/>
        </tpls>
      </query>
      <query mdx="[Enrollment].[DistTitle].[White Salmon Valley]">
        <tpls c="1">
          <tpl fld="4" item="286"/>
        </tpls>
      </query>
      <query mdx="[Enrollment].[DistTitle].[Cosmopolis]">
        <tpls c="1">
          <tpl fld="4" item="287"/>
        </tpls>
      </query>
      <query mdx="[Enrollment].[DistTitle].[Garfield]">
        <tpls c="1">
          <tpl fld="4" item="288"/>
        </tpls>
      </query>
      <query mdx="[Enrollment].[DistTitle].[Bickleton]">
        <tpls c="1">
          <tpl fld="4" item="289"/>
        </tpls>
      </query>
      <query mdx="[Enrollment].[DistTitle].[Evaline]">
        <tpls c="1">
          <tpl fld="4" item="290"/>
        </tpls>
      </query>
      <query mdx="[Enrollment].[DistTitle].[Brewster]">
        <tpls c="1">
          <tpl fld="4" item="291"/>
        </tpls>
      </query>
      <query mdx="[Enrollment].[DistTitle].[Auburn]">
        <tpls c="1">
          <tpl fld="4" item="292"/>
        </tpls>
      </query>
      <query mdx="[Enrollment].[DistTitle].[Toppenish]">
        <tpls c="1">
          <tpl fld="4" item="293"/>
        </tpls>
      </query>
      <query mdx="[Enrollment].[DistTitle].[Star]">
        <tpls c="1">
          <tpl fld="4" item="294"/>
        </tpls>
      </query>
      <query mdx="[Enrollment].[DistTitle].[Peninsula]">
        <tpls c="1">
          <tpl fld="4" item="295"/>
        </tpls>
      </query>
      <query mdx="[Enrollment].[DistTitle].[Ocosta]">
        <tpls c="1">
          <tpl fld="4" item="296"/>
        </tpls>
      </query>
      <query mdx="[Enrollment].[DistTitle].[Mansfield]">
        <tpls c="1">
          <tpl fld="4" item="297"/>
        </tpls>
      </query>
      <query mdx="[Enrollment].[DistTitle].[Lake Chelan]">
        <tpls c="1">
          <tpl fld="4" item="298"/>
        </tpls>
      </query>
      <query mdx="[Enrollment].[DistTitle].[Prosser]">
        <tpls c="1">
          <tpl fld="4" item="299"/>
        </tpls>
      </query>
      <query mdx="[Enrollment].[DistTitle].[Warden]">
        <tpls c="1">
          <tpl fld="4" item="300"/>
        </tpls>
      </query>
      <query mdx="[Enrollment].[DistTitle].[Orondo]">
        <tpls c="1">
          <tpl fld="4" item="301"/>
        </tpls>
      </query>
      <query mdx="[Enrollment].[DistTitle].[Camas]">
        <tpls c="1">
          <tpl fld="4" item="302"/>
        </tpls>
      </query>
      <query mdx="[Enrollment].[DistTitle].[Stanwood-Camano]">
        <tpls c="1">
          <tpl fld="4" item="303"/>
        </tpls>
      </query>
      <query mdx="[Enrollment].[DistTitle].[Quincy]">
        <tpls c="1">
          <tpl fld="4" item="304"/>
        </tpls>
      </query>
      <query mdx="[Enrollment].[DistTitle].[Mary Walker]">
        <tpls c="1">
          <tpl fld="4" item="305"/>
        </tpls>
      </query>
      <query mdx="[Enrollment].[DistTitle].[Kennewick]">
        <tpls c="1">
          <tpl fld="4" item="306"/>
        </tpls>
      </query>
      <query mdx="[Enrollment].[DistTitle].[Snoqualmie Valley]">
        <tpls c="1">
          <tpl fld="4" item="307"/>
        </tpls>
      </query>
      <query mdx="[Enrollment].[DistTitle].[Davenport]">
        <tpls c="1">
          <tpl fld="4" item="308"/>
        </tpls>
      </query>
      <query mdx="[Enrollment].[DistTitle].[Mabton]">
        <tpls c="1">
          <tpl fld="4" item="309"/>
        </tpls>
      </query>
      <query mdx="[Enrollment].[DistTitle].[Mount Baker]">
        <tpls c="1">
          <tpl fld="4" item="310"/>
        </tpls>
      </query>
      <query mdx="[Enrollment].[DistTitle].[Easton]">
        <tpls c="1">
          <tpl fld="4" item="311"/>
        </tpls>
      </query>
      <query mdx="[Enrollment].[DistTitle].[Pateros]">
        <tpls c="1">
          <tpl fld="4" item="312"/>
        </tpls>
      </query>
      <query mdx="[Enrollment].[DistTitle].[Orchard Prairie]">
        <tpls c="1">
          <tpl fld="4" item="313"/>
        </tpls>
      </query>
      <query mdx="[Enrollment].[DistTitle].[Mukilteo]">
        <tpls c="1">
          <tpl fld="4" item="314"/>
        </tpls>
      </query>
      <query mdx="[Enrollment].[DistTitle].[Skamania]">
        <tpls c="1">
          <tpl fld="4" item="315"/>
        </tpls>
      </query>
      <query mdx="[Enrollment].[DistTitle].[Centerville]">
        <tpls c="1">
          <tpl fld="4" item="316"/>
        </tpls>
      </query>
      <query mdx="[Enrollment].[DistTitle].[Waitsburg]">
        <tpls c="1">
          <tpl fld="4" item="317"/>
        </tpls>
      </query>
      <query mdx="[Enrollment].[DistTitle].[Naches Valley]">
        <tpls c="1">
          <tpl fld="4" item="318"/>
        </tpls>
      </query>
      <query mdx="[Enrollment].[DistTitle].[Wishram]">
        <tpls c="1">
          <tpl fld="4" item="319"/>
        </tpls>
      </query>
      <query mdx="[Expenditures].[SchoolYear].[1999-00]">
        <tpls c="1">
          <tpl fld="3" item="1"/>
        </tpls>
      </query>
      <query mdx="[Expenditures].[SchoolYear].[1995-96]">
        <tpls c="1">
          <tpl fld="3" item="2"/>
        </tpls>
      </query>
      <query mdx="[Expenditures].[DistTitle].[Pomeroy]">
        <tpls c="1">
          <tpl fld="5" item="0"/>
        </tpls>
      </query>
      <query mdx="[Expenditures].[DistTitle].[Shoreline]">
        <tpls c="1">
          <tpl fld="5" item="1"/>
        </tpls>
      </query>
      <query mdx="[Expenditures].[DistTitle].[Ocosta]">
        <tpls c="1">
          <tpl fld="5" item="2"/>
        </tpls>
      </query>
      <query mdx="[Expenditures].[DistTitle].[Onion Creek]">
        <tpls c="1">
          <tpl fld="5" item="3"/>
        </tpls>
      </query>
      <query mdx="[Expenditures].[DistTitle].[Finley]">
        <tpls c="1">
          <tpl fld="5" item="4"/>
        </tpls>
      </query>
      <query mdx="[Expenditures].[DistTitle].[Sumner]">
        <tpls c="1">
          <tpl fld="5" item="5"/>
        </tpls>
      </query>
      <query mdx="[Expenditures].[DistTitle].[Pioneer]">
        <tpls c="1">
          <tpl fld="5" item="6"/>
        </tpls>
      </query>
      <query mdx="[Expenditures].[DistTitle].[Omak]">
        <tpls c="1">
          <tpl fld="5" item="7"/>
        </tpls>
      </query>
      <query mdx="[Expenditures].[DistTitle].[Centralia]">
        <tpls c="1">
          <tpl fld="5" item="8"/>
        </tpls>
      </query>
      <query mdx="[Expenditures].[DistTitle].[Tumwater]">
        <tpls c="1">
          <tpl fld="5" item="9"/>
        </tpls>
      </query>
      <query mdx="[Expenditures].[DistTitle].[Quincy]">
        <tpls c="1">
          <tpl fld="5" item="10"/>
        </tpls>
      </query>
      <query mdx="[Expenditures].[DistTitle].[Snohomish]">
        <tpls c="1">
          <tpl fld="5" item="11"/>
        </tpls>
      </query>
      <query mdx="[Expenditures].[DistTitle].[Coupeville]">
        <tpls c="1">
          <tpl fld="5" item="12"/>
        </tpls>
      </query>
      <query mdx="[Expenditures].[DistTitle].[Morton]">
        <tpls c="1">
          <tpl fld="5" item="13"/>
        </tpls>
      </query>
      <query mdx="[Expenditures].[DistTitle].[Central Kitsap]">
        <tpls c="1">
          <tpl fld="5" item="14"/>
        </tpls>
      </query>
      <query mdx="[Expenditures].[DistTitle].[North Thurston]">
        <tpls c="1">
          <tpl fld="5" item="15"/>
        </tpls>
      </query>
      <query mdx="[Expenditures].[DistTitle].[Waitsburg]">
        <tpls c="1">
          <tpl fld="5" item="16"/>
        </tpls>
      </query>
      <query mdx="[Expenditures].[DistTitle].[Bremerton]">
        <tpls c="1">
          <tpl fld="5" item="17"/>
        </tpls>
      </query>
      <query mdx="[Expenditures].[DistTitle].[Orondo]">
        <tpls c="1">
          <tpl fld="5" item="18"/>
        </tpls>
      </query>
      <query mdx="[Expenditures].[DistTitle].[Yakama Nation Tribal]">
        <tpls c="1">
          <tpl fld="5" item="19"/>
        </tpls>
      </query>
      <query mdx="[Expenditures].[DistTitle].[Palouse]">
        <tpls c="1">
          <tpl fld="5" item="20"/>
        </tpls>
      </query>
      <query mdx="[Expenditures].[DistTitle].[Castle Rock]">
        <tpls c="1">
          <tpl fld="5" item="21"/>
        </tpls>
      </query>
      <query mdx="[Expenditures].[DistTitle].[Garfield]">
        <tpls c="1">
          <tpl fld="5" item="22"/>
        </tpls>
      </query>
      <query mdx="[Expenditures].[DistTitle].[Mabton]">
        <tpls c="1">
          <tpl fld="5" item="23"/>
        </tpls>
      </query>
      <query mdx="[Expenditures].[DistTitle].[Sprague]">
        <tpls c="1">
          <tpl fld="5" item="24"/>
        </tpls>
      </query>
      <query mdx="[Expenditures].[DistTitle].[Damman]">
        <tpls c="1">
          <tpl fld="5" item="25"/>
        </tpls>
      </query>
      <query mdx="[Expenditures].[DistTitle].[Eatonville]">
        <tpls c="1">
          <tpl fld="5" item="26"/>
        </tpls>
      </query>
      <query mdx="[Expenditures].[DistTitle].[Aberdeen]">
        <tpls c="1">
          <tpl fld="5" item="27"/>
        </tpls>
      </query>
      <query mdx="[Expenditures].[DistTitle].[St. John]">
        <tpls c="1">
          <tpl fld="5" item="28"/>
        </tpls>
      </query>
      <query mdx="[Expenditures].[DistTitle].[Mukilteo]">
        <tpls c="1">
          <tpl fld="5" item="29"/>
        </tpls>
      </query>
      <query mdx="[Expenditures].[DistTitle].[Lake Washington]">
        <tpls c="1">
          <tpl fld="5" item="30"/>
        </tpls>
      </query>
      <query mdx="[Expenditures].[DistTitle].[Tahoma]">
        <tpls c="1">
          <tpl fld="5" item="31"/>
        </tpls>
      </query>
      <query mdx="[Expenditures].[DistTitle].[Suquamish Tribal]">
        <tpls c="1">
          <tpl fld="5" item="32"/>
        </tpls>
      </query>
      <query mdx="[Expenditures].[DistTitle].[Orchard Prairie]">
        <tpls c="1">
          <tpl fld="5" item="33"/>
        </tpls>
      </query>
      <query mdx="[Expenditures].[DistTitle].[Summit Olympus Charter]">
        <tpls c="1">
          <tpl fld="5" item="34"/>
        </tpls>
      </query>
      <query mdx="[Expenditures].[DistTitle].[East Valley (Spokane)]">
        <tpls c="1">
          <tpl fld="5" item="35"/>
        </tpls>
      </query>
      <query mdx="[Expenditures].[DistTitle].[Manson]">
        <tpls c="1">
          <tpl fld="5" item="36"/>
        </tpls>
      </query>
      <query mdx="[Expenditures].[DistTitle].[Liberty]">
        <tpls c="1">
          <tpl fld="5" item="37"/>
        </tpls>
      </query>
      <query mdx="[Expenditures].[DistTitle].[Lumen Charter]">
        <tpls c="1">
          <tpl fld="5" item="38"/>
        </tpls>
      </query>
      <query mdx="[Expenditures].[DistTitle].[Newport]">
        <tpls c="1">
          <tpl fld="5" item="39"/>
        </tpls>
      </query>
      <query mdx="[Expenditures].[DistTitle].[Bainbridge Island]">
        <tpls c="1">
          <tpl fld="5" item="40"/>
        </tpls>
      </query>
      <query mdx="[Expenditures].[DistTitle].[Endicott]">
        <tpls c="1">
          <tpl fld="5" item="41"/>
        </tpls>
      </query>
      <query mdx="[Expenditures].[DistTitle].[Rosalia]">
        <tpls c="1">
          <tpl fld="5" item="42"/>
        </tpls>
      </query>
      <query mdx="[Expenditures].[DistTitle].[Everett]">
        <tpls c="1">
          <tpl fld="5" item="43"/>
        </tpls>
      </query>
      <query mdx="[Expenditures].[DistTitle].[Lind]">
        <tpls c="1">
          <tpl fld="5" item="44"/>
        </tpls>
      </query>
      <query mdx="[Expenditures].[DistTitle].[Skykomish]">
        <tpls c="1">
          <tpl fld="5" item="45"/>
        </tpls>
      </query>
      <query mdx="[Expenditures].[DistTitle].[Star]">
        <tpls c="1">
          <tpl fld="5" item="46"/>
        </tpls>
      </query>
      <query mdx="[Expenditures].[DistTitle].[Vancouver]">
        <tpls c="1">
          <tpl fld="5" item="47"/>
        </tpls>
      </query>
      <query mdx="[Expenditures].[DistTitle].[Impact-Commencement Bay Elementary Charter]">
        <tpls c="1">
          <tpl fld="5" item="48"/>
        </tpls>
      </query>
      <query mdx="[Expenditures].[DistTitle].[Curlew]">
        <tpls c="1">
          <tpl fld="5" item="49"/>
        </tpls>
      </query>
      <query mdx="[Expenditures].[DistTitle].[Royal]">
        <tpls c="1">
          <tpl fld="5" item="50"/>
        </tpls>
      </query>
      <query mdx="[Expenditures].[DistTitle].[Grandview]">
        <tpls c="1">
          <tpl fld="5" item="51"/>
        </tpls>
      </query>
      <query mdx="[Expenditures].[DistTitle].[Clarkston]">
        <tpls c="1">
          <tpl fld="5" item="52"/>
        </tpls>
      </query>
      <query mdx="[Expenditures].[DistTitle].[Hockinson]">
        <tpls c="1">
          <tpl fld="5" item="53"/>
        </tpls>
      </query>
      <query mdx="[Expenditures].[DistTitle].[Lynden]">
        <tpls c="1">
          <tpl fld="5" item="54"/>
        </tpls>
      </query>
      <query mdx="[Expenditures].[DistTitle].[Camas]">
        <tpls c="1">
          <tpl fld="5" item="55"/>
        </tpls>
      </query>
      <query mdx="[Expenditures].[DistTitle].[Ocean Beach]">
        <tpls c="1">
          <tpl fld="5" item="56"/>
        </tpls>
      </query>
      <query mdx="[Expenditures].[DistTitle].[Seattle]">
        <tpls c="1">
          <tpl fld="5" item="57"/>
        </tpls>
      </query>
      <query mdx="[Expenditures].[DistTitle].[Chimacum]">
        <tpls c="1">
          <tpl fld="5" item="58"/>
        </tpls>
      </query>
      <query mdx="[Expenditures].[DistTitle].[Pateros]">
        <tpls c="1">
          <tpl fld="5" item="59"/>
        </tpls>
      </query>
      <query mdx="[Expenditures].[DistTitle].[Summit Atlas Charter]">
        <tpls c="1">
          <tpl fld="5" item="60"/>
        </tpls>
      </query>
      <query mdx="[Expenditures].[DistTitle].[Mount Pleasant]">
        <tpls c="1">
          <tpl fld="5" item="61"/>
        </tpls>
      </query>
      <query mdx="[Expenditures].[DistTitle].[San Juan Island]">
        <tpls c="1">
          <tpl fld="5" item="62"/>
        </tpls>
      </query>
      <query mdx="[Expenditures].[DistTitle].[Lyle]">
        <tpls c="1">
          <tpl fld="5" item="63"/>
        </tpls>
      </query>
      <query mdx="[Expenditures].[DistTitle].[Riverside]">
        <tpls c="1">
          <tpl fld="5" item="64"/>
        </tpls>
      </query>
      <query mdx="[Expenditures].[DistTitle].[Kettle Falls]">
        <tpls c="1">
          <tpl fld="5" item="65"/>
        </tpls>
      </query>
      <query mdx="[Expenditures].[DistTitle].[Oakville]">
        <tpls c="1">
          <tpl fld="5" item="66"/>
        </tpls>
      </query>
      <query mdx="[Expenditures].[DistTitle].[Kahlotus]">
        <tpls c="1">
          <tpl fld="5" item="67"/>
        </tpls>
      </query>
      <query mdx="[Expenditures].[DistTitle].[Granger]">
        <tpls c="1">
          <tpl fld="5" item="68"/>
        </tpls>
      </query>
      <query mdx="[Expenditures].[DistTitle].[Naselle-Grays River Valley]">
        <tpls c="1">
          <tpl fld="5" item="69"/>
        </tpls>
      </query>
      <query mdx="[Expenditures].[DistTitle].[Mercer Island]">
        <tpls c="1">
          <tpl fld="5" item="70"/>
        </tpls>
      </query>
      <query mdx="[Expenditures].[DistTitle].[Arlington]">
        <tpls c="1">
          <tpl fld="5" item="71"/>
        </tpls>
      </query>
      <query mdx="[Expenditures].[DistTitle].[Wilbur]">
        <tpls c="1">
          <tpl fld="5" item="72"/>
        </tpls>
      </query>
      <query mdx="[Expenditures].[DistTitle].[Sunnyside]">
        <tpls c="1">
          <tpl fld="5" item="73"/>
        </tpls>
      </query>
      <query mdx="[Expenditures].[DistTitle].[Ephrata]">
        <tpls c="1">
          <tpl fld="5" item="74"/>
        </tpls>
      </query>
      <query mdx="[Expenditures].[DistTitle].[Satsop]">
        <tpls c="1">
          <tpl fld="5" item="75"/>
        </tpls>
      </query>
      <query mdx="[Expenditures].[DistTitle].[Highland]">
        <tpls c="1">
          <tpl fld="5" item="76"/>
        </tpls>
      </query>
      <query mdx="[Expenditures].[DistTitle].[Quileute Tribal]">
        <tpls c="1">
          <tpl fld="5" item="77"/>
        </tpls>
      </query>
      <query mdx="[Expenditures].[DistTitle].[Valley]">
        <tpls c="1">
          <tpl fld="5" item="78"/>
        </tpls>
      </query>
      <query mdx="[Expenditures].[DistTitle].[Kiona-Benton City]">
        <tpls c="1">
          <tpl fld="5" item="79"/>
        </tpls>
      </query>
      <query mdx="[Expenditures].[DistTitle].[Roosevelt]">
        <tpls c="1">
          <tpl fld="5" item="80"/>
        </tpls>
      </query>
      <query mdx="[Expenditures].[DistTitle].[Lacrosse]">
        <tpls c="1">
          <tpl fld="5" item="81"/>
        </tpls>
      </query>
      <query mdx="[Expenditures].[DistTitle].[Toppenish]">
        <tpls c="1">
          <tpl fld="5" item="82"/>
        </tpls>
      </query>
      <query mdx="[Expenditures].[DistTitle].[Cape Flattery]">
        <tpls c="1">
          <tpl fld="5" item="83"/>
        </tpls>
      </query>
      <query mdx="[Expenditures].[DistTitle].[Kent]">
        <tpls c="1">
          <tpl fld="5" item="84"/>
        </tpls>
      </query>
      <query mdx="[Expenditures].[DistTitle].[Republic]">
        <tpls c="1">
          <tpl fld="5" item="85"/>
        </tpls>
      </query>
      <query mdx="[Expenditures].[DistTitle].[Port Townsend]">
        <tpls c="1">
          <tpl fld="5" item="86"/>
        </tpls>
      </query>
      <query mdx="[Expenditures].[DistTitle].[Spokane Intl Acad Charter]">
        <tpls c="1">
          <tpl fld="5" item="87"/>
        </tpls>
      </query>
      <query mdx="[Expenditures].[DistTitle].[Pinnacles Prep Charter]">
        <tpls c="1">
          <tpl fld="5" item="88"/>
        </tpls>
      </query>
      <query mdx="[Expenditures].[DistTitle].[Queets-Clearwater]">
        <tpls c="1">
          <tpl fld="5" item="89"/>
        </tpls>
      </query>
      <query mdx="[Expenditures].[DistTitle].[Concrete]">
        <tpls c="1">
          <tpl fld="5" item="90"/>
        </tpls>
      </query>
      <query mdx="[Expenditures].[DistTitle].[Pullman]">
        <tpls c="1">
          <tpl fld="5" item="91"/>
        </tpls>
      </query>
      <query mdx="[Expenditures].[DistTitle].[Toutle Lake]">
        <tpls c="1">
          <tpl fld="5" item="92"/>
        </tpls>
      </query>
      <query mdx="[Expenditures].[DistTitle].[Oak Harbor]">
        <tpls c="1">
          <tpl fld="5" item="93"/>
        </tpls>
      </query>
      <query mdx="[Expenditures].[DistTitle].[Boistfort]">
        <tpls c="1">
          <tpl fld="5" item="94"/>
        </tpls>
      </query>
      <query mdx="[Expenditures].[DistTitle].[South Whidbey]">
        <tpls c="1">
          <tpl fld="5" item="95"/>
        </tpls>
      </query>
      <query mdx="[Expenditures].[DistTitle].[East Valley (Yakima)]">
        <tpls c="1">
          <tpl fld="5" item="96"/>
        </tpls>
      </query>
      <query mdx="[Expenditures].[DistTitle].[Taholah]">
        <tpls c="1">
          <tpl fld="5" item="97"/>
        </tpls>
      </query>
      <query mdx="[Expenditures].[DistTitle].[Pasco]">
        <tpls c="1">
          <tpl fld="5" item="98"/>
        </tpls>
      </query>
      <query mdx="[Expenditures].[DistTitle].[Nespelem]">
        <tpls c="1">
          <tpl fld="5" item="99"/>
        </tpls>
      </query>
      <query mdx="[Expenditures].[DistTitle].[Lake Quinault]">
        <tpls c="1">
          <tpl fld="5" item="100"/>
        </tpls>
      </query>
      <query mdx="[Expenditures].[DistTitle].[Montesano]">
        <tpls c="1">
          <tpl fld="5" item="101"/>
        </tpls>
      </query>
      <query mdx="[Expenditures].[DistTitle].[Almira]">
        <tpls c="1">
          <tpl fld="5" item="102"/>
        </tpls>
      </query>
      <query mdx="[Expenditures].[DistTitle].[Columbia (Walla Walla)]">
        <tpls c="1">
          <tpl fld="5" item="103"/>
        </tpls>
      </query>
      <query mdx="[Expenditures].[DistTitle].[Nooksack Valley]">
        <tpls c="1">
          <tpl fld="5" item="104"/>
        </tpls>
      </query>
      <query mdx="[Expenditures].[DistTitle].[Green Mountain]">
        <tpls c="1">
          <tpl fld="5" item="105"/>
        </tpls>
      </query>
      <query mdx="[Expenditures].[DistTitle].[Woodland]">
        <tpls c="1">
          <tpl fld="5" item="106"/>
        </tpls>
      </query>
      <query mdx="[Expenditures].[DistTitle].[Wishkah Valley]">
        <tpls c="1">
          <tpl fld="5" item="107"/>
        </tpls>
      </query>
      <query mdx="[Expenditures].[DistTitle].[Thorp]">
        <tpls c="1">
          <tpl fld="5" item="108"/>
        </tpls>
      </query>
      <query mdx="[Expenditures].[DistTitle].[Mary M. Knight]">
        <tpls c="1">
          <tpl fld="5" item="109"/>
        </tpls>
      </query>
      <query mdx="[Expenditures].[DistTitle].[Keller]">
        <tpls c="1">
          <tpl fld="5" item="110"/>
        </tpls>
      </query>
      <query mdx="[Expenditures].[DistTitle].[College Place]">
        <tpls c="1">
          <tpl fld="5" item="111"/>
        </tpls>
      </query>
      <query mdx="[Expenditures].[DistTitle].[Bellevue]">
        <tpls c="1">
          <tpl fld="5" item="112"/>
        </tpls>
      </query>
      <query mdx="[Expenditures].[DistTitle].[Shaw Island]">
        <tpls c="1">
          <tpl fld="5" item="113"/>
        </tpls>
      </query>
      <query mdx="[Expenditures].[DistTitle].[Orient]">
        <tpls c="1">
          <tpl fld="5" item="114"/>
        </tpls>
      </query>
      <query mdx="[Expenditures].[DistTitle].[Cle Elum-Roslyn]">
        <tpls c="1">
          <tpl fld="5" item="115"/>
        </tpls>
      </query>
      <query mdx="[Expenditures].[DistTitle].[Orcas Island]">
        <tpls c="1">
          <tpl fld="5" item="116"/>
        </tpls>
      </query>
      <query mdx="[Expenditures].[DistTitle].[Burlington-Edison]">
        <tpls c="1">
          <tpl fld="5" item="117"/>
        </tpls>
      </query>
      <query mdx="[Expenditures].[DistTitle].[Othello]">
        <tpls c="1">
          <tpl fld="5" item="118"/>
        </tpls>
      </query>
      <query mdx="[Expenditures].[DistTitle].[Rochester]">
        <tpls c="1">
          <tpl fld="5" item="119"/>
        </tpls>
      </query>
      <query mdx="[Expenditures].[DistTitle].[Richland]">
        <tpls c="1">
          <tpl fld="5" item="120"/>
        </tpls>
      </query>
      <query mdx="[Expenditures].[DistTitle].[Yakima]">
        <tpls c="1">
          <tpl fld="5" item="121"/>
        </tpls>
      </query>
      <query mdx="[Expenditures].[DistTitle].[Tonasket]">
        <tpls c="1">
          <tpl fld="5" item="122"/>
        </tpls>
      </query>
      <query mdx="[Expenditures].[DistTitle].[Steptoe]">
        <tpls c="1">
          <tpl fld="5" item="123"/>
        </tpls>
      </query>
      <query mdx="[Expenditures].[DistTitle].[Mount Baker]">
        <tpls c="1">
          <tpl fld="5" item="124"/>
        </tpls>
      </query>
      <query mdx="[Expenditures].[DistTitle].[Federal Way]">
        <tpls c="1">
          <tpl fld="5" item="125"/>
        </tpls>
      </query>
      <query mdx="[Expenditures].[DistTitle].[Bickleton]">
        <tpls c="1">
          <tpl fld="5" item="126"/>
        </tpls>
      </query>
      <query mdx="[Expenditures].[DistTitle].[Northport]">
        <tpls c="1">
          <tpl fld="5" item="127"/>
        </tpls>
      </query>
      <query mdx="[Expenditures].[DistTitle].[Darrington]">
        <tpls c="1">
          <tpl fld="5" item="128"/>
        </tpls>
      </query>
      <query mdx="[Expenditures].[DistTitle].[Stanwood-Camano]">
        <tpls c="1">
          <tpl fld="5" item="129"/>
        </tpls>
      </query>
      <query mdx="[Expenditures].[DistTitle].[Colton]">
        <tpls c="1">
          <tpl fld="5" item="130"/>
        </tpls>
      </query>
      <query mdx="[Expenditures].[DistTitle].[Index]">
        <tpls c="1">
          <tpl fld="5" item="131"/>
        </tpls>
      </query>
      <query mdx="[Expenditures].[DistTitle].[Griffin]">
        <tpls c="1">
          <tpl fld="5" item="132"/>
        </tpls>
      </query>
      <query mdx="[Expenditures].[DistTitle].[Clover Park]">
        <tpls c="1">
          <tpl fld="5" item="133"/>
        </tpls>
      </query>
      <query mdx="[Expenditures].[DistTitle].[Mansfield]">
        <tpls c="1">
          <tpl fld="5" item="134"/>
        </tpls>
      </query>
      <query mdx="[Expenditures].[DistTitle].[Grand Coulee Dam]">
        <tpls c="1">
          <tpl fld="5" item="135"/>
        </tpls>
      </query>
      <query mdx="[Expenditures].[DistTitle].[Issaquah]">
        <tpls c="1">
          <tpl fld="5" item="136"/>
        </tpls>
      </query>
      <query mdx="[Expenditures].[DistTitle].[Northshore]">
        <tpls c="1">
          <tpl fld="5" item="137"/>
        </tpls>
      </query>
      <query mdx="[Expenditures].[DistTitle].[Wellpinit]">
        <tpls c="1">
          <tpl fld="5" item="138"/>
        </tpls>
      </query>
      <query mdx="[Expenditures].[DistTitle].[Raymond]">
        <tpls c="1">
          <tpl fld="5" item="139"/>
        </tpls>
      </query>
      <query mdx="[Expenditures].[DistTitle].[Touchet]">
        <tpls c="1">
          <tpl fld="5" item="140"/>
        </tpls>
      </query>
      <query mdx="[Expenditures].[DistTitle].[Paterson]">
        <tpls c="1">
          <tpl fld="5" item="141"/>
        </tpls>
      </query>
      <query mdx="[Expenditures].[DistTitle].[Port Angeles]">
        <tpls c="1">
          <tpl fld="5" item="142"/>
        </tpls>
      </query>
      <query mdx="[Expenditures].[DistTitle].[Lamont]">
        <tpls c="1">
          <tpl fld="5" item="143"/>
        </tpls>
      </query>
      <query mdx="[Expenditures].[DistTitle].[West Valley (Yakima)]">
        <tpls c="1">
          <tpl fld="5" item="144"/>
        </tpls>
      </query>
      <query mdx="[Expenditures].[DistTitle].[Cashmere]">
        <tpls c="1">
          <tpl fld="5" item="145"/>
        </tpls>
      </query>
      <query mdx="[Expenditures].[DistTitle].[White River]">
        <tpls c="1">
          <tpl fld="5" item="146"/>
        </tpls>
      </query>
      <query mdx="[Expenditures].[DistTitle].[Sultan]">
        <tpls c="1">
          <tpl fld="5" item="147"/>
        </tpls>
      </query>
      <query mdx="[Expenditures].[DistTitle].[Granite Falls]">
        <tpls c="1">
          <tpl fld="5" item="148"/>
        </tpls>
      </query>
      <query mdx="[Expenditures].[DistTitle].[Wapato]">
        <tpls c="1">
          <tpl fld="5" item="149"/>
        </tpls>
      </query>
      <query mdx="[Expenditures].[DistTitle].[Adna]">
        <tpls c="1">
          <tpl fld="5" item="150"/>
        </tpls>
      </query>
      <query mdx="[Expenditures].[DistTitle].[Union Gap]">
        <tpls c="1">
          <tpl fld="5" item="151"/>
        </tpls>
      </query>
      <query mdx="[Expenditures].[DistTitle].[Mary Walker]">
        <tpls c="1">
          <tpl fld="5" item="152"/>
        </tpls>
      </query>
      <query mdx="[Expenditures].[DistTitle].[Carbonado]">
        <tpls c="1">
          <tpl fld="5" item="153"/>
        </tpls>
      </query>
      <query mdx="[Expenditures].[DistTitle].[Vashon Island]">
        <tpls c="1">
          <tpl fld="5" item="154"/>
        </tpls>
      </query>
      <query mdx="[Expenditures].[DistTitle].[Okanogan]">
        <tpls c="1">
          <tpl fld="5" item="155"/>
        </tpls>
      </query>
      <query mdx="[Expenditures].[DistTitle].[Cascade]">
        <tpls c="1">
          <tpl fld="5" item="156"/>
        </tpls>
      </query>
      <query mdx="[Expenditures].[DistTitle].[Peninsula]">
        <tpls c="1">
          <tpl fld="5" item="157"/>
        </tpls>
      </query>
      <query mdx="[Expenditures].[DistTitle].[North Mason]">
        <tpls c="1">
          <tpl fld="5" item="158"/>
        </tpls>
      </query>
      <query mdx="[Expenditures].[DistTitle].[Willapa Valley]">
        <tpls c="1">
          <tpl fld="5" item="159"/>
        </tpls>
      </query>
      <query mdx="[Expenditures].[DistTitle].[Columbia (Stevens)]">
        <tpls c="1">
          <tpl fld="5" item="160"/>
        </tpls>
      </query>
      <query mdx="[Expenditures].[DistTitle].[Davenport]">
        <tpls c="1">
          <tpl fld="5" item="161"/>
        </tpls>
      </query>
      <query mdx="[Expenditures].[DistTitle].[Selah]">
        <tpls c="1">
          <tpl fld="5" item="162"/>
        </tpls>
      </query>
      <query mdx="[Expenditures].[DistTitle].[Nine Mile Falls]">
        <tpls c="1">
          <tpl fld="5" item="163"/>
        </tpls>
      </query>
      <query mdx="[Expenditures].[DistTitle].[McCleary]">
        <tpls c="1">
          <tpl fld="5" item="164"/>
        </tpls>
      </query>
      <query mdx="[Expenditures].[DistTitle].[Orting]">
        <tpls c="1">
          <tpl fld="5" item="165"/>
        </tpls>
      </query>
      <query mdx="[Expenditures].[DistTitle].[Mount Vernon]">
        <tpls c="1">
          <tpl fld="5" item="166"/>
        </tpls>
      </query>
      <query mdx="[Expenditures].[DistTitle].[Conway]">
        <tpls c="1">
          <tpl fld="5" item="167"/>
        </tpls>
      </query>
      <query mdx="[Expenditures].[DistTitle].[Odessa]">
        <tpls c="1">
          <tpl fld="5" item="168"/>
        </tpls>
      </query>
      <query mdx="[Expenditures].[DistTitle].[Brewster]">
        <tpls c="1">
          <tpl fld="5" item="169"/>
        </tpls>
      </query>
      <query mdx="[Expenditures].[DistTitle].[Tacoma]">
        <tpls c="1">
          <tpl fld="5" item="170"/>
        </tpls>
      </query>
      <query mdx="[Expenditures].[DistTitle].[Rooted School Vancouver Charter]">
        <tpls c="1">
          <tpl fld="5" item="171"/>
        </tpls>
      </query>
      <query mdx="[Expenditures].[DistTitle].[Muckleshoot Tribal]">
        <tpls c="1">
          <tpl fld="5" item="172"/>
        </tpls>
      </query>
      <query mdx="[Expenditures].[DistTitle].[Waterville]">
        <tpls c="1">
          <tpl fld="5" item="173"/>
        </tpls>
      </query>
      <query mdx="[Expenditures].[DistTitle].[Washtucna]">
        <tpls c="1">
          <tpl fld="5" item="174"/>
        </tpls>
      </query>
      <query mdx="[Expenditures].[DistTitle].[Pride Prep Charter]">
        <tpls c="1">
          <tpl fld="5" item="175"/>
        </tpls>
      </query>
      <query mdx="[Expenditures].[DistTitle].[White Pass]">
        <tpls c="1">
          <tpl fld="5" item="176"/>
        </tpls>
      </query>
      <query mdx="[Expenditures].[DistTitle].[Bethel]">
        <tpls c="1">
          <tpl fld="5" item="177"/>
        </tpls>
      </query>
      <query mdx="[Expenditures].[DistTitle].[Mount Adams]">
        <tpls c="1">
          <tpl fld="5" item="178"/>
        </tpls>
      </query>
      <query mdx="[Expenditures].[DistTitle].[Oroville]">
        <tpls c="1">
          <tpl fld="5" item="179"/>
        </tpls>
      </query>
      <query mdx="[Expenditures].[DistTitle].[Meridian]">
        <tpls c="1">
          <tpl fld="5" item="180"/>
        </tpls>
      </query>
      <query mdx="[Expenditures].[DistTitle].[Franklin Pierce]">
        <tpls c="1">
          <tpl fld="5" item="181"/>
        </tpls>
      </query>
      <query mdx="[Expenditures].[DistTitle].[Moses Lake]">
        <tpls c="1">
          <tpl fld="5" item="182"/>
        </tpls>
      </query>
      <query mdx="[Expenditures].[DistTitle].[Soap Lake]">
        <tpls c="1">
          <tpl fld="5" item="183"/>
        </tpls>
      </query>
      <query mdx="[Expenditures].[DistTitle].[West Valley (Spokane)]">
        <tpls c="1">
          <tpl fld="5" item="184"/>
        </tpls>
      </query>
      <query mdx="[Expenditures].[DistTitle].[Stevenson-Carson]">
        <tpls c="1">
          <tpl fld="5" item="185"/>
        </tpls>
      </query>
      <query mdx="[Expenditures].[DistTitle].[Mill A]">
        <tpls c="1">
          <tpl fld="5" item="186"/>
        </tpls>
      </query>
      <query mdx="[Expenditures].[DistTitle].[Rainier]">
        <tpls c="1">
          <tpl fld="5" item="187"/>
        </tpls>
      </query>
      <query mdx="[Expenditures].[DistTitle].[Mossyrock]">
        <tpls c="1">
          <tpl fld="5" item="188"/>
        </tpls>
      </query>
      <query mdx="[Expenditures].[DistTitle].[Edmonds]">
        <tpls c="1">
          <tpl fld="5" item="189"/>
        </tpls>
      </query>
      <query mdx="[Expenditures].[DistTitle].[Whatcom Intergenerational Charter]">
        <tpls c="1">
          <tpl fld="5" item="190"/>
        </tpls>
      </query>
      <query mdx="[Expenditures].[DistTitle].[Catalyst Bremerton Charter]">
        <tpls c="1">
          <tpl fld="5" item="191"/>
        </tpls>
      </query>
      <query mdx="[Expenditures].[DistTitle].[Longview]">
        <tpls c="1">
          <tpl fld="5" item="192"/>
        </tpls>
      </query>
      <query mdx="[Expenditures].[DistTitle].[Benge]">
        <tpls c="1">
          <tpl fld="5" item="193"/>
        </tpls>
      </query>
      <query mdx="[Expenditures].[DistTitle].[Dixie]">
        <tpls c="1">
          <tpl fld="5" item="194"/>
        </tpls>
      </query>
      <query mdx="[Expenditures].[DistTitle].[Medical Lake]">
        <tpls c="1">
          <tpl fld="5" item="195"/>
        </tpls>
      </query>
      <query mdx="[Expenditures].[DistTitle].[South Bend]">
        <tpls c="1">
          <tpl fld="5" item="196"/>
        </tpls>
      </query>
      <query mdx="[Expenditures].[DistTitle].[Battle Ground]">
        <tpls c="1">
          <tpl fld="5" item="197"/>
        </tpls>
      </query>
      <query mdx="[Expenditures].[DistTitle].[North Beach]">
        <tpls c="1">
          <tpl fld="5" item="198"/>
        </tpls>
      </query>
      <query mdx="[Expenditures].[DistTitle].[Napavine]">
        <tpls c="1">
          <tpl fld="5" item="199"/>
        </tpls>
      </query>
      <query mdx="[Expenditures].[DistTitle].[Skamania]">
        <tpls c="1">
          <tpl fld="5" item="200"/>
        </tpls>
      </query>
      <query mdx="[Expenditures].[DistTitle].[La Conner]">
        <tpls c="1">
          <tpl fld="5" item="201"/>
        </tpls>
      </query>
      <query mdx="[Expenditures].[DistTitle].[Riverview]">
        <tpls c="1">
          <tpl fld="5" item="202"/>
        </tpls>
      </query>
      <query mdx="[Expenditures].[DistTitle].[Dayton]">
        <tpls c="1">
          <tpl fld="5" item="203"/>
        </tpls>
      </query>
      <query mdx="[Expenditures].[DistTitle].[University Place]">
        <tpls c="1">
          <tpl fld="5" item="204"/>
        </tpls>
      </query>
      <query mdx="[Expenditures].[DistTitle].[Snoqualmie Valley]">
        <tpls c="1">
          <tpl fld="5" item="205"/>
        </tpls>
      </query>
      <query mdx="[Expenditures].[DistTitle].[Deer Park]">
        <tpls c="1">
          <tpl fld="5" item="206"/>
        </tpls>
      </query>
      <query mdx="[Expenditures].[DistTitle].[Kennewick]">
        <tpls c="1">
          <tpl fld="5" item="207"/>
        </tpls>
      </query>
      <query mdx="[Expenditures].[DistTitle].[Renton]">
        <tpls c="1">
          <tpl fld="5" item="208"/>
        </tpls>
      </query>
      <query mdx="[Expenditures].[DistTitle].[Summit Valley]">
        <tpls c="1">
          <tpl fld="5" item="209"/>
        </tpls>
      </query>
      <query mdx="[Expenditures].[DistTitle].[Prosser]">
        <tpls c="1">
          <tpl fld="5" item="210"/>
        </tpls>
      </query>
      <query mdx="[Expenditures].[DistTitle].[Lake Stevens]">
        <tpls c="1">
          <tpl fld="5" item="211"/>
        </tpls>
      </query>
      <query mdx="[Expenditures].[DistTitle].[Evergreen (Clark)]">
        <tpls c="1">
          <tpl fld="5" item="212"/>
        </tpls>
      </query>
      <query mdx="[Expenditures].[DistTitle].[Chief Leschi Tribal]">
        <tpls c="1">
          <tpl fld="5" item="213"/>
        </tpls>
      </query>
      <query mdx="[Expenditures].[DistTitle].[Zillah]">
        <tpls c="1">
          <tpl fld="5" item="214"/>
        </tpls>
      </query>
      <query mdx="[Expenditures].[DistTitle].[Lopez Island]">
        <tpls c="1">
          <tpl fld="5" item="215"/>
        </tpls>
      </query>
      <query mdx="[Expenditures].[DistTitle].[La Center]">
        <tpls c="1">
          <tpl fld="5" item="216"/>
        </tpls>
      </query>
      <query mdx="[Expenditures].[DistTitle].[Bellingham]">
        <tpls c="1">
          <tpl fld="5" item="217"/>
        </tpls>
      </query>
      <query mdx="[Expenditures].[DistTitle].[Enumclaw]">
        <tpls c="1">
          <tpl fld="5" item="218"/>
        </tpls>
      </query>
      <query mdx="[Expenditures].[DistTitle].[Central Valley]">
        <tpls c="1">
          <tpl fld="5" item="219"/>
        </tpls>
      </query>
      <query mdx="[Expenditures].[DistTitle].[Freeman]">
        <tpls c="1">
          <tpl fld="5" item="220"/>
        </tpls>
      </query>
      <query mdx="[Expenditures].[DistTitle].[Kittitas]">
        <tpls c="1">
          <tpl fld="5" item="221"/>
        </tpls>
      </query>
      <query mdx="[Expenditures].[DistTitle].[Impact-Black River Elementary Charter]">
        <tpls c="1">
          <tpl fld="5" item="222"/>
        </tpls>
      </query>
      <query mdx="[Expenditures].[DistTitle].[Harrington]">
        <tpls c="1">
          <tpl fld="5" item="223"/>
        </tpls>
      </query>
      <query mdx="[Expenditures].[DistTitle].[Marysville]">
        <tpls c="1">
          <tpl fld="5" item="224"/>
        </tpls>
      </query>
      <query mdx="[Expenditures].[DistTitle].[Paschal Sherman Tribal]">
        <tpls c="1">
          <tpl fld="5" item="225"/>
        </tpls>
      </query>
      <query mdx="[Expenditures].[DistTitle].[Trout Lake]">
        <tpls c="1">
          <tpl fld="5" item="226"/>
        </tpls>
      </query>
      <query mdx="[Expenditures].[DistTitle].[Wahluke]">
        <tpls c="1">
          <tpl fld="5" item="227"/>
        </tpls>
      </query>
      <query mdx="[Expenditures].[DistTitle].[Kelso]">
        <tpls c="1">
          <tpl fld="5" item="228"/>
        </tpls>
      </query>
      <query mdx="[Expenditures].[DistTitle].[Chewelah]">
        <tpls c="1">
          <tpl fld="5" item="229"/>
        </tpls>
      </query>
      <query mdx="[Expenditures].[DistTitle].[North River]">
        <tpls c="1">
          <tpl fld="5" item="230"/>
        </tpls>
      </query>
      <query mdx="[Expenditures].[DistTitle].[Glenwood]">
        <tpls c="1">
          <tpl fld="5" item="231"/>
        </tpls>
      </query>
      <query mdx="[Expenditures].[DistTitle].[Blaine]">
        <tpls c="1">
          <tpl fld="5" item="232"/>
        </tpls>
      </query>
      <query mdx="[Expenditures].[DistTitle].[White Salmon Valley]">
        <tpls c="1">
          <tpl fld="5" item="233"/>
        </tpls>
      </query>
      <query mdx="[Expenditures].[DistTitle].[Quilcene]">
        <tpls c="1">
          <tpl fld="5" item="234"/>
        </tpls>
      </query>
      <query mdx="[Expenditures].[DistTitle].[Olympia]">
        <tpls c="1">
          <tpl fld="5" item="235"/>
        </tpls>
      </query>
      <query mdx="[Expenditures].[DistTitle].[Grapeview]">
        <tpls c="1">
          <tpl fld="5" item="236"/>
        </tpls>
      </query>
      <query mdx="[Expenditures].[DistTitle].[Naches Valley]">
        <tpls c="1">
          <tpl fld="5" item="237"/>
        </tpls>
      </query>
      <query mdx="[Expenditures].[DistTitle].[Warden]">
        <tpls c="1">
          <tpl fld="5" item="238"/>
        </tpls>
      </query>
      <query mdx="[Expenditures].[DistTitle].[Hoquiam]">
        <tpls c="1">
          <tpl fld="5" item="239"/>
        </tpls>
      </query>
      <query mdx="[Expenditures].[DistTitle].[Onalaska]">
        <tpls c="1">
          <tpl fld="5" item="240"/>
        </tpls>
      </query>
      <query mdx="[Expenditures].[DistTitle].[Evergreen (Stevens)]">
        <tpls c="1">
          <tpl fld="5" item="241"/>
        </tpls>
      </query>
      <query mdx="[Expenditures].[DistTitle].[Anacortes]">
        <tpls c="1">
          <tpl fld="5" item="242"/>
        </tpls>
      </query>
      <query mdx="[Expenditures].[DistTitle].[Ellensburg]">
        <tpls c="1">
          <tpl fld="5" item="243"/>
        </tpls>
      </query>
      <query mdx="[Expenditures].[DistTitle].[Pe Ell]">
        <tpls c="1">
          <tpl fld="5" item="244"/>
        </tpls>
      </query>
      <query mdx="[Expenditures].[DistTitle].[Kalama]">
        <tpls c="1">
          <tpl fld="5" item="245"/>
        </tpls>
      </query>
      <query mdx="[Expenditures].[DistTitle].[Sequim]">
        <tpls c="1">
          <tpl fld="5" item="246"/>
        </tpls>
      </query>
      <query mdx="[Expenditures].[DistTitle].[Chehalis]">
        <tpls c="1">
          <tpl fld="5" item="247"/>
        </tpls>
      </query>
      <query mdx="[Expenditures].[DistTitle].[Impact Charter]">
        <tpls c="1">
          <tpl fld="5" item="248"/>
        </tpls>
      </query>
      <query mdx="[Expenditures].[DistTitle].[Hood Canal]">
        <tpls c="1">
          <tpl fld="5" item="249"/>
        </tpls>
      </query>
      <query mdx="[Expenditures].[DistTitle].[Ritzville]">
        <tpls c="1">
          <tpl fld="5" item="250"/>
        </tpls>
      </query>
      <query mdx="[Expenditures].[DistTitle].[Tukwila]">
        <tpls c="1">
          <tpl fld="5" item="251"/>
        </tpls>
      </query>
      <query mdx="[Expenditures].[DistTitle].[Cosmopolis]">
        <tpls c="1">
          <tpl fld="5" item="252"/>
        </tpls>
      </query>
      <query mdx="[Expenditures].[DistTitle].[Sedro-Woolley]">
        <tpls c="1">
          <tpl fld="5" item="253"/>
        </tpls>
      </query>
      <query mdx="[Expenditures].[DistTitle].[North Kitsap]">
        <tpls c="1">
          <tpl fld="5" item="254"/>
        </tpls>
      </query>
      <query mdx="[Expenditures].[DistTitle].[Colville]">
        <tpls c="1">
          <tpl fld="5" item="255"/>
        </tpls>
      </query>
      <query mdx="[Expenditures].[DistTitle].[Yelm]">
        <tpls c="1">
          <tpl fld="5" item="256"/>
        </tpls>
      </query>
      <query mdx="[Expenditures].[DistTitle].[WA HE LUT Tribal]">
        <tpls c="1">
          <tpl fld="5" item="257"/>
        </tpls>
      </query>
      <query mdx="[Expenditures].[DistTitle].[Spokane]">
        <tpls c="1">
          <tpl fld="5" item="258"/>
        </tpls>
      </query>
      <query mdx="[Expenditures].[DistTitle].[Fife]">
        <tpls c="1">
          <tpl fld="5" item="259"/>
        </tpls>
      </query>
      <query mdx="[Expenditures].[DistTitle].[Mead]">
        <tpls c="1">
          <tpl fld="5" item="260"/>
        </tpls>
      </query>
      <query mdx="[Expenditures].[DistTitle].[Wilson Creek]">
        <tpls c="1">
          <tpl fld="5" item="261"/>
        </tpls>
      </query>
      <query mdx="[Expenditures].[DistTitle].[Dieringer]">
        <tpls c="1">
          <tpl fld="5" item="262"/>
        </tpls>
      </query>
      <query mdx="[Expenditures].[DistTitle].[Tekoa]">
        <tpls c="1">
          <tpl fld="5" item="263"/>
        </tpls>
      </query>
      <query mdx="[Expenditures].[DistTitle].[South Kitsap]">
        <tpls c="1">
          <tpl fld="5" item="264"/>
        </tpls>
      </query>
      <query mdx="[Expenditures].[DistTitle].[Klickitat]">
        <tpls c="1">
          <tpl fld="5" item="265"/>
        </tpls>
      </query>
      <query mdx="[Expenditures].[DistTitle].[Great Northern]">
        <tpls c="1">
          <tpl fld="5" item="266"/>
        </tpls>
      </query>
      <query mdx="[Expenditures].[DistTitle].[Selkirk]">
        <tpls c="1">
          <tpl fld="5" item="267"/>
        </tpls>
      </query>
      <query mdx="[Expenditures].[DistTitle].[Lake Chelan]">
        <tpls c="1">
          <tpl fld="5" item="268"/>
        </tpls>
      </query>
      <query mdx="[Expenditures].[DistTitle].[Reardan-Edwall]">
        <tpls c="1">
          <tpl fld="5" item="269"/>
        </tpls>
      </query>
      <query mdx="[Expenditures].[DistTitle].[Tenino]">
        <tpls c="1">
          <tpl fld="5" item="270"/>
        </tpls>
      </query>
      <query mdx="[Expenditures].[DistTitle].[Entiat]">
        <tpls c="1">
          <tpl fld="5" item="271"/>
        </tpls>
      </query>
      <query mdx="[Expenditures].[DistTitle].[Creston]">
        <tpls c="1">
          <tpl fld="5" item="272"/>
        </tpls>
      </query>
      <query mdx="[Expenditures].[DistTitle].[Crescent]">
        <tpls c="1">
          <tpl fld="5" item="273"/>
        </tpls>
      </query>
      <query mdx="[Expenditures].[DistTitle].[Brinnon]">
        <tpls c="1">
          <tpl fld="5" item="274"/>
        </tpls>
      </query>
      <query mdx="[Expenditures].[DistTitle].[Lakewood]">
        <tpls c="1">
          <tpl fld="5" item="275"/>
        </tpls>
      </query>
      <query mdx="[Expenditures].[DistTitle].[Highline]">
        <tpls c="1">
          <tpl fld="5" item="276"/>
        </tpls>
      </query>
      <query mdx="[Expenditures].[DistTitle].[Cusick]">
        <tpls c="1">
          <tpl fld="5" item="277"/>
        </tpls>
      </query>
      <query mdx="[Expenditures].[DistTitle].[Loon Lake]">
        <tpls c="1">
          <tpl fld="5" item="278"/>
        </tpls>
      </query>
      <query mdx="[Expenditures].[DistTitle].[Toledo]">
        <tpls c="1">
          <tpl fld="5" item="279"/>
        </tpls>
      </query>
      <query mdx="[Expenditures].[DistTitle].[Auburn]">
        <tpls c="1">
          <tpl fld="5" item="280"/>
        </tpls>
      </query>
      <query mdx="[Expenditures].[DistTitle].[Goldendale]">
        <tpls c="1">
          <tpl fld="5" item="281"/>
        </tpls>
      </query>
      <query mdx="[Expenditures].[DistTitle].[Wishram]">
        <tpls c="1">
          <tpl fld="5" item="282"/>
        </tpls>
      </query>
      <query mdx="[Expenditures].[DistTitle].[Washougal]">
        <tpls c="1">
          <tpl fld="5" item="283"/>
        </tpls>
      </query>
      <query mdx="[Expenditures].[DistTitle].[Wenatchee]">
        <tpls c="1">
          <tpl fld="5" item="284"/>
        </tpls>
      </query>
      <query mdx="[Expenditures].[DistTitle].[Starbuck]">
        <tpls c="1">
          <tpl fld="5" item="285"/>
        </tpls>
      </query>
      <query mdx="[Expenditures].[DistTitle].[Walla Walla]">
        <tpls c="1">
          <tpl fld="5" item="286"/>
        </tpls>
      </query>
      <query mdx="[Expenditures].[DistTitle].[Coulee-Hartline]">
        <tpls c="1">
          <tpl fld="5" item="287"/>
        </tpls>
      </query>
      <query mdx="[Expenditures].[DistTitle].[Southside]">
        <tpls c="1">
          <tpl fld="5" item="288"/>
        </tpls>
      </query>
      <query mdx="[Expenditures].[DistTitle].[North Franklin]">
        <tpls c="1">
          <tpl fld="5" item="289"/>
        </tpls>
      </query>
      <query mdx="[Expenditures].[DistTitle].[Colfax]">
        <tpls c="1">
          <tpl fld="5" item="290"/>
        </tpls>
      </query>
      <query mdx="[Expenditures].[DistTitle].[Lummi Tribal]">
        <tpls c="1">
          <tpl fld="5" item="291"/>
        </tpls>
      </query>
      <query mdx="[Expenditures].[DistTitle].[Eastmont]">
        <tpls c="1">
          <tpl fld="5" item="292"/>
        </tpls>
      </query>
      <query mdx="[Expenditures].[DistTitle].[Oakesdale]">
        <tpls c="1">
          <tpl fld="5" item="293"/>
        </tpls>
      </query>
      <query mdx="[Expenditures].[DistTitle].[Evaline]">
        <tpls c="1">
          <tpl fld="5" item="294"/>
        </tpls>
      </query>
      <query mdx="[Expenditures].[DistTitle].[Steilacoom Historical]">
        <tpls c="1">
          <tpl fld="5" item="295"/>
        </tpls>
      </query>
      <query mdx="[Expenditures].[DistTitle].[Puyallup]">
        <tpls c="1">
          <tpl fld="5" item="296"/>
        </tpls>
      </query>
      <query mdx="[Expenditures].[DistTitle].[Methow Valley]">
        <tpls c="1">
          <tpl fld="5" item="297"/>
        </tpls>
      </query>
      <query mdx="[Expenditures].[DistTitle].[Inchelium]">
        <tpls c="1">
          <tpl fld="5" item="298"/>
        </tpls>
      </query>
      <query mdx="[Expenditures].[DistTitle].[Palisades]">
        <tpls c="1">
          <tpl fld="5" item="299"/>
        </tpls>
      </query>
      <query mdx="[Expenditures].[DistTitle].[Winlock]">
        <tpls c="1">
          <tpl fld="5" item="300"/>
        </tpls>
      </query>
      <query mdx="[Expenditures].[DistTitle].[Shelton]">
        <tpls c="1">
          <tpl fld="5" item="301"/>
        </tpls>
      </query>
      <query mdx="[Expenditures].[DistTitle].[Wahkiakum]">
        <tpls c="1">
          <tpl fld="5" item="302"/>
        </tpls>
      </query>
      <query mdx="[Expenditures].[DistTitle].[Green Dot Rainier Valley Charter]">
        <tpls c="1">
          <tpl fld="5" item="303"/>
        </tpls>
      </query>
      <query mdx="[Expenditures].[DistTitle].[Elma]">
        <tpls c="1">
          <tpl fld="5" item="304"/>
        </tpls>
      </query>
      <query mdx="[Expenditures].[DistTitle].[Why Not You Charter]">
        <tpls c="1">
          <tpl fld="5" item="305"/>
        </tpls>
      </query>
      <query mdx="[Expenditures].[DistTitle].[Monroe]">
        <tpls c="1">
          <tpl fld="5" item="306"/>
        </tpls>
      </query>
      <query mdx="[Expenditures].[DistTitle].[Asotin-Anatone]">
        <tpls c="1">
          <tpl fld="5" item="307"/>
        </tpls>
      </query>
      <query mdx="[Expenditures].[DistTitle].[Bridgeport]">
        <tpls c="1">
          <tpl fld="5" item="308"/>
        </tpls>
      </query>
      <query mdx="[Expenditures].[DistTitle].[Stehekin]">
        <tpls c="1">
          <tpl fld="5" item="309"/>
        </tpls>
      </query>
      <query mdx="[Expenditures].[DistTitle].[Ferndale]">
        <tpls c="1">
          <tpl fld="5" item="310"/>
        </tpls>
      </query>
      <query mdx="[Expenditures].[DistTitle].[Impact Salish Sea Charter]">
        <tpls c="1">
          <tpl fld="5" item="311"/>
        </tpls>
      </query>
      <query mdx="[Expenditures].[DistTitle].[Rainier Prep Charter]">
        <tpls c="1">
          <tpl fld="5" item="312"/>
        </tpls>
      </query>
      <query mdx="[Expenditures].[DistTitle].[Centerville]">
        <tpls c="1">
          <tpl fld="5" item="313"/>
        </tpls>
      </query>
      <query mdx="[Expenditures].[DistTitle].[Prescott]">
        <tpls c="1">
          <tpl fld="5" item="314"/>
        </tpls>
      </query>
      <query mdx="[Expenditures].[DistTitle].[Easton]">
        <tpls c="1">
          <tpl fld="5" item="315"/>
        </tpls>
      </query>
      <query mdx="[Expenditures].[DistTitle].[Cheney]">
        <tpls c="1">
          <tpl fld="5" item="316"/>
        </tpls>
      </query>
      <query mdx="[Expenditures].[DistTitle].[Ridgefield]">
        <tpls c="1">
          <tpl fld="5" item="317"/>
        </tpls>
      </query>
      <query mdx="[DistrictBySize].[DistrictGroupTitle].[3,000 to 4,999]">
        <tpls c="1">
          <tpl fld="6" item="0"/>
        </tpls>
      </query>
      <query mdx="[Expenditures].[DistTitle].[Summit Sierra Charter]">
        <tpls c="1">
          <tpl fld="5" item="318"/>
        </tpls>
      </query>
      <query mdx="[Expenditures].[DistTitle].[Quillayute Valley]">
        <tpls c="1">
          <tpl fld="5" item="319"/>
        </tpls>
      </query>
      <query mdx="[Expenditures].[SchoolYear].[1996-97]">
        <tpls c="1">
          <tpl fld="3" item="3"/>
        </tpls>
      </query>
      <query mdx="[Expenditures].[SchoolYear].[2000-01]">
        <tpls c="1">
          <tpl fld="3" item="4"/>
        </tpls>
      </query>
      <query mdx="[Expenditures].[SchoolYear].[2001-02]">
        <tpls c="1">
          <tpl fld="3" item="5"/>
        </tpls>
      </query>
      <query mdx="[Expenditures].[SchoolYear].[1997-98]">
        <tpls c="1">
          <tpl fld="3" item="6"/>
        </tpls>
      </query>
      <query mdx="[Expenditures].[SchoolYear].[2002-03]">
        <tpls c="1">
          <tpl fld="3" item="7"/>
        </tpls>
      </query>
      <query mdx="[Expenditures].[SchoolYear].[1998-99]">
        <tpls c="1">
          <tpl fld="3" item="8"/>
        </tpls>
      </query>
      <query mdx="[Expenditures].[SchoolYear].[2003-04]">
        <tpls c="1">
          <tpl fld="3" item="9"/>
        </tpls>
      </query>
      <query mdx="[Expenditures].[SchoolYear].[2004-05]">
        <tpls c="1">
          <tpl fld="3" item="10"/>
        </tpls>
      </query>
      <query mdx="[Expenditures].[SchoolYear].[2005-06]">
        <tpls c="1">
          <tpl fld="3" item="11"/>
        </tpls>
      </query>
      <query mdx="[Expenditures].[SchoolYear].[2006-07]">
        <tpls c="1">
          <tpl fld="3" item="12"/>
        </tpls>
      </query>
      <query mdx="[Expenditures].[SchoolYear].[2007-08]">
        <tpls c="1">
          <tpl fld="3" item="13"/>
        </tpls>
      </query>
      <query mdx="[Expenditures].[SchoolYear].[2008-09]">
        <tpls c="1">
          <tpl fld="3" item="14"/>
        </tpls>
      </query>
      <query mdx="[Expenditures].[SchoolYear].[2009-10]">
        <tpls c="1">
          <tpl fld="3" item="15"/>
        </tpls>
      </query>
      <query mdx="[Expenditures].[SchoolYear].[2010-11]">
        <tpls c="1">
          <tpl fld="3" item="16"/>
        </tpls>
      </query>
      <query mdx="[Expenditures].[SchoolYear].[2011-12]">
        <tpls c="1">
          <tpl fld="3" item="17"/>
        </tpls>
      </query>
      <query mdx="[Expenditures].[SchoolYear].[2012-13]">
        <tpls c="1">
          <tpl fld="3" item="18"/>
        </tpls>
      </query>
      <query mdx="[Expenditures].[SchoolYear].[2013-14]">
        <tpls c="1">
          <tpl fld="3" item="19"/>
        </tpls>
      </query>
      <query mdx="[Expenditures].[SchoolYear].[2014-15]">
        <tpls c="1">
          <tpl fld="3" item="20"/>
        </tpls>
      </query>
      <query mdx="[Expenditures].[SchoolYear].[2015-16]">
        <tpls c="1">
          <tpl fld="3" item="21"/>
        </tpls>
      </query>
      <query mdx="[Expenditures].[SchoolYear].[2016-17]">
        <tpls c="1">
          <tpl fld="3" item="22"/>
        </tpls>
      </query>
      <query mdx="[Expenditures].[SchoolYear].[2017-18]">
        <tpls c="1">
          <tpl fld="3" item="23"/>
        </tpls>
      </query>
      <query mdx="[Expenditures].[SchoolYear].[2018-19]">
        <tpls c="1">
          <tpl fld="3" item="24"/>
        </tpls>
      </query>
      <query mdx="[Expenditures].[SchoolYear].[2019-20]">
        <tpls c="1">
          <tpl fld="3" item="25"/>
        </tpls>
      </query>
      <query mdx="[Expenditures].[SchoolYear].[2020-21]">
        <tpls c="1">
          <tpl fld="3" item="26"/>
        </tpls>
      </query>
      <query mdx="[Expenditures].[SchoolYear].[2021-22]">
        <tpls c="1">
          <tpl fld="3" item="27"/>
        </tpls>
      </query>
      <query mdx="[Expenditures].[SchoolYear].[2022-23]">
        <tpls c="1">
          <tpl fld="3" item="28"/>
        </tpls>
      </query>
      <query mdx="[Expenditures].[SchoolYear].[2024-25]">
        <tpls c="1">
          <tpl fld="3" item="29"/>
        </tpls>
      </query>
      <query mdx="[DistrictBySize].[DistrictGroupTitle].[1,000 to 1,999]">
        <tpls c="1">
          <tpl fld="6" item="1"/>
        </tpls>
      </query>
      <query mdx="[DistrictBySize].[DistrictGroupTitle].[500 to 999]">
        <tpls c="1">
          <tpl fld="6" item="2"/>
        </tpls>
      </query>
      <query mdx="[DistrictBySize].[DistrictGroupTitle].[10,000 to 19,999]">
        <tpls c="1">
          <tpl fld="6" item="3"/>
        </tpls>
      </query>
    </queryCache>
    <serverFormats count="1">
      <serverFormat format="#,0"/>
    </serverFormats>
  </tupleCache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6AEAF323-7BAD-4A03-9C81-4F4E4BB8E00F}" autoFormatId="16" applyNumberFormats="0" applyBorderFormats="0" applyFontFormats="0" applyPatternFormats="0" applyAlignmentFormats="0" applyWidthHeightFormats="0">
  <queryTableRefresh nextId="11">
    <queryTableFields count="6">
      <queryTableField id="1" name="SchoolYear" tableColumnId="1"/>
      <queryTableField id="2" name="VerTtl" tableColumnId="2"/>
      <queryTableField id="3" name="DistCode" tableColumnId="3"/>
      <queryTableField id="4" name="DistrictGroupTitle" tableColumnId="4"/>
      <queryTableField id="5" name="DistTitle" tableColumnId="5"/>
      <queryTableField id="10" name="Sum of Amount" tableColumnId="6"/>
    </queryTableFields>
  </queryTableRefresh>
  <extLst>
    <ext xmlns:x15="http://schemas.microsoft.com/office/spreadsheetml/2010/11/main" uri="{883FBD77-0823-4a55-B5E3-86C4891E6966}">
      <x15:queryTable sourceDataName="Query - DistrictBySize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038F76E-4E73-4A38-8015-2CCCCE1A2718}" name="DistrictBySize" displayName="DistrictBySize" ref="A1:F321" tableType="queryTable" totalsRowShown="0" headerRowDxfId="5">
  <autoFilter ref="A1:F321" xr:uid="{3038F76E-4E73-4A38-8015-2CCCCE1A2718}"/>
  <sortState xmlns:xlrd2="http://schemas.microsoft.com/office/spreadsheetml/2017/richdata2" ref="A2:F321">
    <sortCondition ref="E1:E321"/>
  </sortState>
  <tableColumns count="6">
    <tableColumn id="1" xr3:uid="{486EEA2A-17C2-472C-A231-A304DA07AF5F}" uniqueName="1" name="SchoolYear" queryTableFieldId="1" dataDxfId="4"/>
    <tableColumn id="2" xr3:uid="{A6D626AA-FC9F-4AC9-8CA9-DD2E88F9AA16}" uniqueName="2" name="VerTtl" queryTableFieldId="2" dataDxfId="3"/>
    <tableColumn id="3" xr3:uid="{9BD15772-09C8-4DEA-95A3-6AF870A0EA9A}" uniqueName="3" name="DistCode" queryTableFieldId="3" dataDxfId="2"/>
    <tableColumn id="4" xr3:uid="{77736070-FC67-4B90-B2C1-0E6BFF158F8B}" uniqueName="4" name="DistrictGroupTitle" queryTableFieldId="4" dataDxfId="1"/>
    <tableColumn id="5" xr3:uid="{7E718CF3-1906-4B36-9884-9623549D3E90}" uniqueName="5" name="DistTitle" queryTableFieldId="5" dataDxfId="0"/>
    <tableColumn id="6" xr3:uid="{21A54FCB-0E25-4A7A-8140-21258312BC41}" uniqueName="6" name="Sum of Amount" queryTableFieldId="1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DC265-7CD1-46F4-A2A9-9B676D50DFD4}">
  <sheetPr codeName="Sheet1">
    <pageSetUpPr fitToPage="1"/>
  </sheetPr>
  <dimension ref="B1:BN49"/>
  <sheetViews>
    <sheetView showGridLines="0" tabSelected="1" zoomScaleNormal="100" workbookViewId="0">
      <selection activeCell="BM26" sqref="BM26"/>
    </sheetView>
  </sheetViews>
  <sheetFormatPr defaultColWidth="9.140625" defaultRowHeight="10.5" x14ac:dyDescent="0.15"/>
  <cols>
    <col min="1" max="1" width="1.28515625" style="2" customWidth="1"/>
    <col min="2" max="2" width="25.7109375" style="2" customWidth="1"/>
    <col min="3" max="3" width="2.28515625" style="2" customWidth="1"/>
    <col min="4" max="4" width="10.7109375" style="2" hidden="1" customWidth="1"/>
    <col min="5" max="5" width="8.7109375" style="2" hidden="1" customWidth="1"/>
    <col min="6" max="6" width="10.7109375" style="2" hidden="1" customWidth="1"/>
    <col min="7" max="7" width="8.7109375" style="2" hidden="1" customWidth="1"/>
    <col min="8" max="8" width="10.7109375" style="2" hidden="1" customWidth="1"/>
    <col min="9" max="9" width="8.7109375" style="2" hidden="1" customWidth="1"/>
    <col min="10" max="10" width="10.7109375" style="2" hidden="1" customWidth="1"/>
    <col min="11" max="11" width="8.7109375" style="2" hidden="1" customWidth="1"/>
    <col min="12" max="12" width="10.7109375" style="2" hidden="1" customWidth="1"/>
    <col min="13" max="13" width="8.7109375" style="2" hidden="1" customWidth="1"/>
    <col min="14" max="14" width="10.7109375" style="2" hidden="1" customWidth="1"/>
    <col min="15" max="15" width="8.7109375" style="2" hidden="1" customWidth="1"/>
    <col min="16" max="16" width="10.7109375" style="2" hidden="1" customWidth="1"/>
    <col min="17" max="17" width="8.7109375" style="2" hidden="1" customWidth="1"/>
    <col min="18" max="18" width="10.7109375" style="2" hidden="1" customWidth="1"/>
    <col min="19" max="19" width="8.7109375" style="2" hidden="1" customWidth="1"/>
    <col min="20" max="20" width="10.7109375" style="2" hidden="1" customWidth="1"/>
    <col min="21" max="21" width="8.7109375" style="2" hidden="1" customWidth="1"/>
    <col min="22" max="22" width="10.7109375" style="2" hidden="1" customWidth="1"/>
    <col min="23" max="23" width="8.7109375" style="2" hidden="1" customWidth="1"/>
    <col min="24" max="24" width="10.7109375" style="2" hidden="1" customWidth="1"/>
    <col min="25" max="25" width="8.7109375" style="2" hidden="1" customWidth="1"/>
    <col min="26" max="26" width="10.7109375" style="2" hidden="1" customWidth="1"/>
    <col min="27" max="27" width="8.7109375" style="2" hidden="1" customWidth="1"/>
    <col min="28" max="28" width="10.7109375" style="2" hidden="1" customWidth="1"/>
    <col min="29" max="29" width="8.7109375" style="2" hidden="1" customWidth="1"/>
    <col min="30" max="30" width="10.7109375" style="2" hidden="1" customWidth="1"/>
    <col min="31" max="31" width="8.7109375" style="2" hidden="1" customWidth="1"/>
    <col min="32" max="32" width="10.7109375" style="2" hidden="1" customWidth="1"/>
    <col min="33" max="33" width="8.7109375" style="2" hidden="1" customWidth="1"/>
    <col min="34" max="34" width="10.7109375" style="2" hidden="1" customWidth="1"/>
    <col min="35" max="35" width="8.7109375" style="2" hidden="1" customWidth="1"/>
    <col min="36" max="36" width="10.7109375" style="2" hidden="1" customWidth="1"/>
    <col min="37" max="37" width="8.7109375" style="2" hidden="1" customWidth="1"/>
    <col min="38" max="38" width="10.7109375" style="2" hidden="1" customWidth="1"/>
    <col min="39" max="39" width="8.7109375" style="2" hidden="1" customWidth="1"/>
    <col min="40" max="40" width="10.7109375" style="2" hidden="1" customWidth="1"/>
    <col min="41" max="41" width="8.7109375" style="2" hidden="1" customWidth="1"/>
    <col min="42" max="42" width="10.7109375" style="2" hidden="1" customWidth="1"/>
    <col min="43" max="43" width="8.7109375" style="2" hidden="1" customWidth="1"/>
    <col min="44" max="44" width="10.7109375" style="2" hidden="1" customWidth="1"/>
    <col min="45" max="45" width="8.7109375" style="2" hidden="1" customWidth="1"/>
    <col min="46" max="46" width="10.7109375" style="2" hidden="1" customWidth="1"/>
    <col min="47" max="47" width="8.7109375" style="2" hidden="1" customWidth="1"/>
    <col min="48" max="48" width="10.7109375" style="2" hidden="1" customWidth="1"/>
    <col min="49" max="49" width="8.7109375" style="2" hidden="1" customWidth="1"/>
    <col min="50" max="50" width="10.7109375" style="2" hidden="1" customWidth="1"/>
    <col min="51" max="51" width="8.7109375" style="2" hidden="1" customWidth="1"/>
    <col min="52" max="52" width="10.7109375" style="2" hidden="1" customWidth="1"/>
    <col min="53" max="53" width="8.7109375" style="2" hidden="1" customWidth="1"/>
    <col min="54" max="54" width="10.7109375" style="2" customWidth="1"/>
    <col min="55" max="55" width="8.7109375" style="2" customWidth="1"/>
    <col min="56" max="56" width="10.7109375" style="2" customWidth="1"/>
    <col min="57" max="57" width="8.7109375" style="2" customWidth="1"/>
    <col min="58" max="58" width="10.7109375" style="2" customWidth="1"/>
    <col min="59" max="59" width="8.7109375" style="2" customWidth="1"/>
    <col min="60" max="60" width="10.7109375" style="2" customWidth="1"/>
    <col min="61" max="61" width="8.7109375" style="2" customWidth="1"/>
    <col min="62" max="62" width="10.7109375" style="2" customWidth="1"/>
    <col min="63" max="63" width="8.7109375" style="2" customWidth="1"/>
    <col min="64" max="64" width="2.42578125" style="2" customWidth="1"/>
    <col min="65" max="65" width="22" style="2" customWidth="1"/>
    <col min="66" max="66" width="2.28515625" style="2" customWidth="1"/>
    <col min="67" max="16384" width="9.140625" style="2"/>
  </cols>
  <sheetData>
    <row r="1" spans="2:66" ht="6.6" customHeight="1" x14ac:dyDescent="0.15"/>
    <row r="2" spans="2:66" x14ac:dyDescent="0.15">
      <c r="B2" s="3" t="s">
        <v>18</v>
      </c>
    </row>
    <row r="3" spans="2:66" ht="13.5" customHeight="1" x14ac:dyDescent="0.15">
      <c r="B3" s="4" t="s">
        <v>17</v>
      </c>
      <c r="C3" s="54" t="str">
        <f>HYPERLINK("#"&amp;ADDRESS(ROW(),COLUMN()-1),CHAR(128))</f>
        <v>€</v>
      </c>
    </row>
    <row r="4" spans="2:66" ht="12.75" customHeight="1" x14ac:dyDescent="0.15">
      <c r="B4" s="7" t="s">
        <v>25</v>
      </c>
      <c r="BG4" s="25"/>
      <c r="BH4" s="24"/>
      <c r="BI4" s="42"/>
      <c r="BJ4" s="24"/>
      <c r="BK4" s="42">
        <v>45680.639613425927</v>
      </c>
    </row>
    <row r="5" spans="2:66" s="31" customFormat="1" ht="28.5" customHeight="1" x14ac:dyDescent="0.15">
      <c r="B5" s="28" t="s">
        <v>28</v>
      </c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73"/>
      <c r="BI5" s="73"/>
      <c r="BJ5" s="29"/>
      <c r="BK5" s="30"/>
      <c r="BM5" s="57" t="s">
        <v>53</v>
      </c>
    </row>
    <row r="6" spans="2:66" ht="14.25" x14ac:dyDescent="0.2">
      <c r="B6" s="23"/>
      <c r="BG6" s="36"/>
      <c r="BH6" s="24"/>
      <c r="BI6" s="74"/>
      <c r="BJ6" s="5" t="s">
        <v>11</v>
      </c>
      <c r="BK6" s="6"/>
      <c r="BM6" s="52" t="s">
        <v>47</v>
      </c>
      <c r="BN6" s="54" t="str">
        <f>HYPERLINK("#"&amp;ADDRESS(ROW(),COLUMN()-1),CHAR(128))</f>
        <v>€</v>
      </c>
    </row>
    <row r="7" spans="2:66" x14ac:dyDescent="0.15">
      <c r="D7" s="8" t="s">
        <v>19</v>
      </c>
      <c r="E7" s="9"/>
      <c r="F7" s="8" t="str">
        <f>"SY"&amp;MID(D7,3,4)+1&amp;"-"&amp;RIGHT(D7,2)+1</f>
        <v>SY1996-97</v>
      </c>
      <c r="G7" s="9"/>
      <c r="H7" s="8" t="str">
        <f>"SY"&amp;MID(F7,3,4)+1&amp;"-"&amp;RIGHT(F7,2)+1</f>
        <v>SY1997-98</v>
      </c>
      <c r="I7" s="9"/>
      <c r="J7" s="8" t="str">
        <f>"SY"&amp;MID(H7,3,4)+1&amp;"-"&amp;RIGHT(H7,2)+1</f>
        <v>SY1998-99</v>
      </c>
      <c r="K7" s="10"/>
      <c r="L7" s="8" t="s">
        <v>20</v>
      </c>
      <c r="M7" s="10"/>
      <c r="N7" s="8" t="str">
        <f>"SY"&amp;MID(L7,3,4)+1&amp;"-"&amp;TEXT(RIGHT(L7,2)+1,"00")</f>
        <v>SY2000-01</v>
      </c>
      <c r="O7" s="10"/>
      <c r="P7" s="8" t="str">
        <f>"SY"&amp;MID(N7,3,4)+1&amp;"-"&amp;TEXT(RIGHT(N7,2)+1,"00")</f>
        <v>SY2001-02</v>
      </c>
      <c r="Q7" s="10"/>
      <c r="R7" s="8" t="str">
        <f>"SY"&amp;MID(P7,3,4)+1&amp;"-"&amp;TEXT(RIGHT(P7,2)+1,"00")</f>
        <v>SY2002-03</v>
      </c>
      <c r="S7" s="10"/>
      <c r="T7" s="8" t="str">
        <f>"SY"&amp;MID(R7,3,4)+1&amp;"-"&amp;TEXT(RIGHT(R7,2)+1,"00")</f>
        <v>SY2003-04</v>
      </c>
      <c r="U7" s="10"/>
      <c r="V7" s="8" t="str">
        <f>"SY"&amp;MID(T7,3,4)+1&amp;"-"&amp;TEXT(RIGHT(T7,2)+1,"00")</f>
        <v>SY2004-05</v>
      </c>
      <c r="W7" s="10"/>
      <c r="X7" s="8" t="str">
        <f>"SY"&amp;MID(V7,3,4)+1&amp;"-"&amp;TEXT(RIGHT(V7,2)+1,"00")</f>
        <v>SY2005-06</v>
      </c>
      <c r="Y7" s="10"/>
      <c r="Z7" s="8" t="str">
        <f>"SY"&amp;MID(X7,3,4)+1&amp;"-"&amp;TEXT(RIGHT(X7,2)+1,"00")</f>
        <v>SY2006-07</v>
      </c>
      <c r="AA7" s="9"/>
      <c r="AB7" s="8" t="str">
        <f>"SY"&amp;MID(Z7,3,4)+1&amp;"-"&amp;TEXT(RIGHT(Z7,2)+1,"00")</f>
        <v>SY2007-08</v>
      </c>
      <c r="AC7" s="9"/>
      <c r="AD7" s="8" t="str">
        <f>"SY"&amp;MID(AB7,3,4)+1&amp;"-"&amp;TEXT(RIGHT(AB7,2)+1,"00")</f>
        <v>SY2008-09</v>
      </c>
      <c r="AE7" s="9"/>
      <c r="AF7" s="8" t="str">
        <f>"SY"&amp;MID(AD7,3,4)+1&amp;"-"&amp;TEXT(RIGHT(AD7,2)+1,"00")</f>
        <v>SY2009-10</v>
      </c>
      <c r="AG7" s="9"/>
      <c r="AH7" s="8" t="str">
        <f>"SY"&amp;MID(AF7,3,4)+1&amp;"-"&amp;TEXT(RIGHT(AF7,2)+1,"00")</f>
        <v>SY2010-11</v>
      </c>
      <c r="AI7" s="9"/>
      <c r="AJ7" s="8" t="str">
        <f>"SY"&amp;MID(AH7,3,4)+1&amp;"-"&amp;TEXT(RIGHT(AH7,2)+1,"00")</f>
        <v>SY2011-12</v>
      </c>
      <c r="AK7" s="9"/>
      <c r="AL7" s="8" t="str">
        <f>"SY"&amp;MID(AJ7,3,4)+1&amp;"-"&amp;TEXT(RIGHT(AJ7,2)+1,"00")</f>
        <v>SY2012-13</v>
      </c>
      <c r="AM7" s="9"/>
      <c r="AN7" s="8" t="str">
        <f>"SY"&amp;MID(AL7,3,4)+1&amp;"-"&amp;TEXT(RIGHT(AL7,2)+1,"00")</f>
        <v>SY2013-14</v>
      </c>
      <c r="AO7" s="9"/>
      <c r="AP7" s="8" t="str">
        <f>"SY"&amp;MID(AN7,3,4)+1&amp;"-"&amp;TEXT(RIGHT(AN7,2)+1,"00")</f>
        <v>SY2014-15</v>
      </c>
      <c r="AQ7" s="9"/>
      <c r="AR7" s="8" t="str">
        <f>"SY"&amp;MID(AP7,3,4)+1&amp;"-"&amp;TEXT(RIGHT(AP7,2)+1,"00")</f>
        <v>SY2015-16</v>
      </c>
      <c r="AS7" s="9"/>
      <c r="AT7" s="8" t="str">
        <f>"SY"&amp;MID(AR7,3,4)+1&amp;"-"&amp;TEXT(RIGHT(AR7,2)+1,"00")</f>
        <v>SY2016-17</v>
      </c>
      <c r="AU7" s="9"/>
      <c r="AV7" s="8" t="str">
        <f>"SY"&amp;MID(AT7,3,4)+1&amp;"-"&amp;TEXT(RIGHT(AT7,2)+1,"00")</f>
        <v>SY2017-18</v>
      </c>
      <c r="AW7" s="9"/>
      <c r="AX7" s="8" t="str">
        <f>"SY"&amp;MID(AV7,3,4)+1&amp;"-"&amp;TEXT(RIGHT(AV7,2)+1,"00")</f>
        <v>SY2018-19</v>
      </c>
      <c r="AY7" s="9"/>
      <c r="AZ7" s="8" t="str">
        <f>"SY"&amp;MID(AX7,3,4)+1&amp;"-"&amp;TEXT(RIGHT(AX7,2)+1,"00")</f>
        <v>SY2019-20</v>
      </c>
      <c r="BA7" s="9"/>
      <c r="BB7" s="8" t="str">
        <f>"SY"&amp;MID(AZ7,3,4)+1&amp;"-"&amp;TEXT(RIGHT(AZ7,2)+1,"00")</f>
        <v>SY2020-21</v>
      </c>
      <c r="BC7" s="9"/>
      <c r="BD7" s="8" t="str">
        <f>"SY"&amp;MID(BB7,3,4)+1&amp;"-"&amp;TEXT(RIGHT(BB7,2)+1,"00")</f>
        <v>SY2021-22</v>
      </c>
      <c r="BE7" s="9"/>
      <c r="BF7" s="8" t="str">
        <f>"SY"&amp;MID(BD7,3,4)+1&amp;"-"&amp;TEXT(RIGHT(BD7,2)+1,"00")</f>
        <v>SY2022-23</v>
      </c>
      <c r="BG7" s="9"/>
      <c r="BH7" s="8" t="str">
        <f>"SY"&amp;MID(BF7,3,4)+1&amp;"-"&amp;TEXT(RIGHT(BF7,2)+1,"00")</f>
        <v>SY2023-24</v>
      </c>
      <c r="BI7" s="9"/>
      <c r="BJ7" s="26" t="str">
        <f>"SY"&amp;MID(BH7,3,4)+1&amp;"-"&amp;TEXT(RIGHT(BH7,2)+1,"00")</f>
        <v>SY2024-25</v>
      </c>
      <c r="BK7" s="27"/>
    </row>
    <row r="8" spans="2:66" x14ac:dyDescent="0.15">
      <c r="D8" s="11" t="s">
        <v>7</v>
      </c>
      <c r="E8" s="11" t="s">
        <v>8</v>
      </c>
      <c r="F8" s="11" t="s">
        <v>7</v>
      </c>
      <c r="G8" s="11" t="s">
        <v>8</v>
      </c>
      <c r="H8" s="11" t="s">
        <v>7</v>
      </c>
      <c r="I8" s="11" t="s">
        <v>8</v>
      </c>
      <c r="J8" s="11" t="s">
        <v>7</v>
      </c>
      <c r="K8" s="12" t="s">
        <v>8</v>
      </c>
      <c r="L8" s="11" t="s">
        <v>7</v>
      </c>
      <c r="M8" s="12" t="s">
        <v>8</v>
      </c>
      <c r="N8" s="11" t="s">
        <v>7</v>
      </c>
      <c r="O8" s="12" t="s">
        <v>8</v>
      </c>
      <c r="P8" s="11" t="s">
        <v>7</v>
      </c>
      <c r="Q8" s="12" t="s">
        <v>8</v>
      </c>
      <c r="R8" s="11" t="s">
        <v>7</v>
      </c>
      <c r="S8" s="12" t="s">
        <v>8</v>
      </c>
      <c r="T8" s="11" t="s">
        <v>7</v>
      </c>
      <c r="U8" s="11" t="s">
        <v>8</v>
      </c>
      <c r="V8" s="11" t="s">
        <v>7</v>
      </c>
      <c r="W8" s="11" t="s">
        <v>8</v>
      </c>
      <c r="X8" s="11" t="s">
        <v>7</v>
      </c>
      <c r="Y8" s="11" t="s">
        <v>8</v>
      </c>
      <c r="Z8" s="11" t="s">
        <v>7</v>
      </c>
      <c r="AA8" s="11" t="s">
        <v>8</v>
      </c>
      <c r="AB8" s="11" t="s">
        <v>7</v>
      </c>
      <c r="AC8" s="11" t="s">
        <v>8</v>
      </c>
      <c r="AD8" s="11" t="s">
        <v>7</v>
      </c>
      <c r="AE8" s="11" t="s">
        <v>8</v>
      </c>
      <c r="AF8" s="11" t="s">
        <v>7</v>
      </c>
      <c r="AG8" s="11" t="s">
        <v>8</v>
      </c>
      <c r="AH8" s="11" t="s">
        <v>7</v>
      </c>
      <c r="AI8" s="11" t="s">
        <v>8</v>
      </c>
      <c r="AJ8" s="11" t="s">
        <v>7</v>
      </c>
      <c r="AK8" s="11" t="s">
        <v>8</v>
      </c>
      <c r="AL8" s="11" t="s">
        <v>7</v>
      </c>
      <c r="AM8" s="11" t="s">
        <v>8</v>
      </c>
      <c r="AN8" s="11" t="s">
        <v>7</v>
      </c>
      <c r="AO8" s="11" t="s">
        <v>8</v>
      </c>
      <c r="AP8" s="11" t="s">
        <v>7</v>
      </c>
      <c r="AQ8" s="11" t="s">
        <v>8</v>
      </c>
      <c r="AR8" s="11" t="s">
        <v>7</v>
      </c>
      <c r="AS8" s="11" t="s">
        <v>8</v>
      </c>
      <c r="AT8" s="11" t="s">
        <v>7</v>
      </c>
      <c r="AU8" s="11" t="s">
        <v>8</v>
      </c>
      <c r="AV8" s="11" t="s">
        <v>7</v>
      </c>
      <c r="AW8" s="11" t="s">
        <v>8</v>
      </c>
      <c r="AX8" s="11" t="s">
        <v>7</v>
      </c>
      <c r="AY8" s="11" t="s">
        <v>8</v>
      </c>
      <c r="AZ8" s="11" t="s">
        <v>7</v>
      </c>
      <c r="BA8" s="11" t="s">
        <v>8</v>
      </c>
      <c r="BB8" s="11" t="s">
        <v>7</v>
      </c>
      <c r="BC8" s="11" t="s">
        <v>8</v>
      </c>
      <c r="BD8" s="11" t="s">
        <v>7</v>
      </c>
      <c r="BE8" s="11" t="s">
        <v>8</v>
      </c>
      <c r="BF8" s="11" t="s">
        <v>7</v>
      </c>
      <c r="BG8" s="11" t="s">
        <v>8</v>
      </c>
      <c r="BH8" s="11" t="s">
        <v>7</v>
      </c>
      <c r="BI8" s="11" t="s">
        <v>8</v>
      </c>
      <c r="BJ8" s="11" t="s">
        <v>7</v>
      </c>
      <c r="BK8" s="11" t="s">
        <v>8</v>
      </c>
    </row>
    <row r="9" spans="2:66" x14ac:dyDescent="0.15">
      <c r="B9" s="22" t="s">
        <v>27</v>
      </c>
      <c r="D9" s="13" t="s">
        <v>9</v>
      </c>
      <c r="E9" s="13" t="s">
        <v>10</v>
      </c>
      <c r="F9" s="13" t="s">
        <v>9</v>
      </c>
      <c r="G9" s="13" t="s">
        <v>10</v>
      </c>
      <c r="H9" s="13" t="s">
        <v>9</v>
      </c>
      <c r="I9" s="13" t="s">
        <v>10</v>
      </c>
      <c r="J9" s="13" t="s">
        <v>9</v>
      </c>
      <c r="K9" s="14" t="s">
        <v>10</v>
      </c>
      <c r="L9" s="13" t="s">
        <v>9</v>
      </c>
      <c r="M9" s="14" t="s">
        <v>10</v>
      </c>
      <c r="N9" s="13" t="s">
        <v>9</v>
      </c>
      <c r="O9" s="14" t="s">
        <v>10</v>
      </c>
      <c r="P9" s="13" t="s">
        <v>9</v>
      </c>
      <c r="Q9" s="14" t="s">
        <v>10</v>
      </c>
      <c r="R9" s="13" t="s">
        <v>9</v>
      </c>
      <c r="S9" s="14" t="s">
        <v>10</v>
      </c>
      <c r="T9" s="13" t="s">
        <v>9</v>
      </c>
      <c r="U9" s="13" t="s">
        <v>10</v>
      </c>
      <c r="V9" s="13" t="s">
        <v>9</v>
      </c>
      <c r="W9" s="13" t="s">
        <v>10</v>
      </c>
      <c r="X9" s="13" t="s">
        <v>9</v>
      </c>
      <c r="Y9" s="13" t="s">
        <v>10</v>
      </c>
      <c r="Z9" s="13" t="s">
        <v>9</v>
      </c>
      <c r="AA9" s="13" t="s">
        <v>10</v>
      </c>
      <c r="AB9" s="13" t="s">
        <v>9</v>
      </c>
      <c r="AC9" s="13" t="s">
        <v>10</v>
      </c>
      <c r="AD9" s="13" t="s">
        <v>9</v>
      </c>
      <c r="AE9" s="13" t="s">
        <v>10</v>
      </c>
      <c r="AF9" s="13" t="s">
        <v>9</v>
      </c>
      <c r="AG9" s="13" t="s">
        <v>10</v>
      </c>
      <c r="AH9" s="13" t="s">
        <v>9</v>
      </c>
      <c r="AI9" s="13" t="s">
        <v>10</v>
      </c>
      <c r="AJ9" s="13" t="s">
        <v>9</v>
      </c>
      <c r="AK9" s="13" t="s">
        <v>10</v>
      </c>
      <c r="AL9" s="13" t="s">
        <v>9</v>
      </c>
      <c r="AM9" s="13" t="s">
        <v>10</v>
      </c>
      <c r="AN9" s="13" t="s">
        <v>9</v>
      </c>
      <c r="AO9" s="13" t="s">
        <v>10</v>
      </c>
      <c r="AP9" s="13" t="s">
        <v>9</v>
      </c>
      <c r="AQ9" s="13" t="s">
        <v>10</v>
      </c>
      <c r="AR9" s="13" t="s">
        <v>9</v>
      </c>
      <c r="AS9" s="13" t="s">
        <v>10</v>
      </c>
      <c r="AT9" s="13" t="s">
        <v>9</v>
      </c>
      <c r="AU9" s="13" t="s">
        <v>10</v>
      </c>
      <c r="AV9" s="13" t="s">
        <v>9</v>
      </c>
      <c r="AW9" s="13" t="s">
        <v>10</v>
      </c>
      <c r="AX9" s="13" t="s">
        <v>9</v>
      </c>
      <c r="AY9" s="13" t="s">
        <v>10</v>
      </c>
      <c r="AZ9" s="13" t="s">
        <v>9</v>
      </c>
      <c r="BA9" s="13" t="s">
        <v>10</v>
      </c>
      <c r="BB9" s="13" t="s">
        <v>9</v>
      </c>
      <c r="BC9" s="13" t="s">
        <v>10</v>
      </c>
      <c r="BD9" s="13" t="s">
        <v>9</v>
      </c>
      <c r="BE9" s="13" t="s">
        <v>10</v>
      </c>
      <c r="BF9" s="13" t="s">
        <v>9</v>
      </c>
      <c r="BG9" s="13" t="s">
        <v>10</v>
      </c>
      <c r="BH9" s="13" t="s">
        <v>9</v>
      </c>
      <c r="BI9" s="13" t="s">
        <v>10</v>
      </c>
      <c r="BJ9" s="13" t="s">
        <v>9</v>
      </c>
      <c r="BK9" s="13" t="s">
        <v>10</v>
      </c>
    </row>
    <row r="10" spans="2:66" ht="7.5" customHeight="1" x14ac:dyDescent="0.15"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</row>
    <row r="11" spans="2:66" ht="14.25" customHeight="1" x14ac:dyDescent="0.15">
      <c r="B11" s="45" t="str">
        <f>B3</f>
        <v>Aberdeen</v>
      </c>
      <c r="C11" s="32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44"/>
      <c r="BJ11" s="33"/>
      <c r="BK11" s="44"/>
    </row>
    <row r="12" spans="2:66" ht="14.25" customHeight="1" x14ac:dyDescent="0.15">
      <c r="B12" s="46" t="s">
        <v>0</v>
      </c>
      <c r="D12" s="16">
        <f t="shared" ref="D12:D18" si="0">IFERROR(CUBEVALUE("ThisWorkbookDataModel","[Measures].[Exp]","[Expenditures].[ActivityCategoryTitle].["&amp;$B12&amp;"]","[Expenditures].[SchoolYear].["&amp;RIGHT(D$7,7)&amp;"]","[Expenditures].[DistTitle].["&amp;$B$3&amp;"]")/D$20,"")</f>
        <v>4083.8622076254237</v>
      </c>
      <c r="E12" s="17">
        <f>IFERROR(D12/D$19,"")</f>
        <v>0.67517536250451515</v>
      </c>
      <c r="F12" s="16">
        <f t="shared" ref="F12:F18" si="1">IFERROR(CUBEVALUE("ThisWorkbookDataModel","[Measures].[Exp]","[Expenditures].[ActivityCategoryTitle].["&amp;$B12&amp;"]","[Expenditures].[SchoolYear].["&amp;RIGHT(F$7,7)&amp;"]","[Expenditures].[DistTitle].["&amp;$B$3&amp;"]")/F$20,"")</f>
        <v>4272.8405168217041</v>
      </c>
      <c r="G12" s="17">
        <f>IFERROR(F12/F$19,"")</f>
        <v>0.6725340565073652</v>
      </c>
      <c r="H12" s="16">
        <f t="shared" ref="H12:H18" si="2">IFERROR(CUBEVALUE("ThisWorkbookDataModel","[Measures].[Exp]","[Expenditures].[ActivityCategoryTitle].["&amp;$B12&amp;"]","[Expenditures].[SchoolYear].["&amp;RIGHT(H$7,7)&amp;"]","[Expenditures].[DistTitle].["&amp;$B$3&amp;"]")/H$20,"")</f>
        <v>4195.5458375712096</v>
      </c>
      <c r="I12" s="17">
        <f>IFERROR(H12/H$19,"")</f>
        <v>0.6727423799466572</v>
      </c>
      <c r="J12" s="16">
        <f t="shared" ref="J12:J18" si="3">IFERROR(CUBEVALUE("ThisWorkbookDataModel","[Measures].[Exp]","[Expenditures].[ActivityCategoryTitle].["&amp;$B12&amp;"]","[Expenditures].[SchoolYear].["&amp;RIGHT(J$7,7)&amp;"]","[Expenditures].[DistTitle].["&amp;$B$3&amp;"]")/J$20,"")</f>
        <v>4472.9953918034407</v>
      </c>
      <c r="K12" s="17">
        <f>IFERROR(J12/J$19,"")</f>
        <v>0.67060985528686723</v>
      </c>
      <c r="L12" s="16">
        <f t="shared" ref="L12:L18" si="4">IFERROR(CUBEVALUE("ThisWorkbookDataModel","[Measures].[Exp]","[Expenditures].[ActivityCategoryTitle].["&amp;$B12&amp;"]","[Expenditures].[SchoolYear].["&amp;RIGHT(L$7,7)&amp;"]","[Expenditures].[DistTitle].["&amp;$B$3&amp;"]")/L$20,"")</f>
        <v>4609.4049222460799</v>
      </c>
      <c r="M12" s="17">
        <f>IFERROR(L12/L$19,"")</f>
        <v>0.6621202271016593</v>
      </c>
      <c r="N12" s="16">
        <f t="shared" ref="N12:N18" si="5">IFERROR(CUBEVALUE("ThisWorkbookDataModel","[Measures].[Exp]","[Expenditures].[ActivityCategoryTitle].["&amp;$B12&amp;"]","[Expenditures].[SchoolYear].["&amp;RIGHT(N$7,7)&amp;"]","[Expenditures].[DistTitle].["&amp;$B$3&amp;"]")/N$20,"")</f>
        <v>4750.2070481974697</v>
      </c>
      <c r="O12" s="17">
        <f>IFERROR(N12/N$19,"")</f>
        <v>0.65647626682808513</v>
      </c>
      <c r="P12" s="16">
        <f t="shared" ref="P12:P18" si="6">IFERROR(CUBEVALUE("ThisWorkbookDataModel","[Measures].[Exp]","[Expenditures].[ActivityCategoryTitle].["&amp;$B12&amp;"]","[Expenditures].[SchoolYear].["&amp;RIGHT(P$7,7)&amp;"]","[Expenditures].[DistTitle].["&amp;$B$3&amp;"]")/P$20,"")</f>
        <v>4874.1924217497735</v>
      </c>
      <c r="Q12" s="17">
        <f>IFERROR(P12/P$19,"")</f>
        <v>0.63141490064664496</v>
      </c>
      <c r="R12" s="16">
        <f t="shared" ref="R12:R18" si="7">IFERROR(CUBEVALUE("ThisWorkbookDataModel","[Measures].[Exp]","[Expenditures].[ActivityCategoryTitle].["&amp;$B12&amp;"]","[Expenditures].[SchoolYear].["&amp;RIGHT(R$7,7)&amp;"]","[Expenditures].[DistTitle].["&amp;$B$3&amp;"]")/R$20,"")</f>
        <v>4960.8796612881715</v>
      </c>
      <c r="S12" s="17">
        <f>IFERROR(R12/R$19,"")</f>
        <v>0.62231197276820505</v>
      </c>
      <c r="T12" s="16">
        <f t="shared" ref="T12:T18" si="8">IFERROR(CUBEVALUE("ThisWorkbookDataModel","[Measures].[Exp]","[Expenditures].[ActivityCategoryTitle].["&amp;$B12&amp;"]","[Expenditures].[SchoolYear].["&amp;RIGHT(T$7,7)&amp;"]","[Expenditures].[DistTitle].["&amp;$B$3&amp;"]")/T$20,"")</f>
        <v>5090.0014779623825</v>
      </c>
      <c r="U12" s="17">
        <f>IFERROR(T12/T$19,"")</f>
        <v>0.62348314769879354</v>
      </c>
      <c r="V12" s="16">
        <f t="shared" ref="V12:V18" si="9">IFERROR(CUBEVALUE("ThisWorkbookDataModel","[Measures].[Exp]","[Expenditures].[ActivityCategoryTitle].["&amp;$B12&amp;"]","[Expenditures].[SchoolYear].["&amp;RIGHT(V$7,7)&amp;"]","[Expenditures].[DistTitle].["&amp;$B$3&amp;"]")/V$20,"")</f>
        <v>5241.9514899645055</v>
      </c>
      <c r="W12" s="17">
        <f>IFERROR(V12/V$19,"")</f>
        <v>0.61056323675568636</v>
      </c>
      <c r="X12" s="16">
        <f t="shared" ref="X12:X18" si="10">IFERROR(CUBEVALUE("ThisWorkbookDataModel","[Measures].[Exp]","[Expenditures].[ActivityCategoryTitle].["&amp;$B12&amp;"]","[Expenditures].[SchoolYear].["&amp;RIGHT(X$7,7)&amp;"]","[Expenditures].[DistTitle].["&amp;$B$3&amp;"]")/X$20,"")</f>
        <v>5432.1800524745113</v>
      </c>
      <c r="Y12" s="17">
        <f>IFERROR(X12/X$19,"")</f>
        <v>0.63290358497130972</v>
      </c>
      <c r="Z12" s="16">
        <f t="shared" ref="Z12:Z18" si="11">IFERROR(CUBEVALUE("ThisWorkbookDataModel","[Measures].[Exp]","[Expenditures].[ActivityCategoryTitle].["&amp;$B12&amp;"]","[Expenditures].[SchoolYear].["&amp;RIGHT(Z$7,7)&amp;"]","[Expenditures].[DistTitle].["&amp;$B$3&amp;"]")/Z$20,"")</f>
        <v>5775.0922781443351</v>
      </c>
      <c r="AA12" s="17">
        <f>IFERROR(Z12/Z$19,"")</f>
        <v>0.62971180270513372</v>
      </c>
      <c r="AB12" s="16">
        <f t="shared" ref="AB12:AB18" si="12">IFERROR(CUBEVALUE("ThisWorkbookDataModel","[Measures].[Exp]","[Expenditures].[ActivityCategoryTitle].["&amp;$B12&amp;"]","[Expenditures].[SchoolYear].["&amp;RIGHT(AB$7,7)&amp;"]","[Expenditures].[DistTitle].["&amp;$B$3&amp;"]")/AB$20,"")</f>
        <v>6606.691230673714</v>
      </c>
      <c r="AC12" s="17">
        <f>IFERROR(AB12/AB$19,"")</f>
        <v>0.63068428640441687</v>
      </c>
      <c r="AD12" s="16">
        <f t="shared" ref="AD12:AD18" si="13">IFERROR(CUBEVALUE("ThisWorkbookDataModel","[Measures].[Exp]","[Expenditures].[ActivityCategoryTitle].["&amp;$B12&amp;"]","[Expenditures].[SchoolYear].["&amp;RIGHT(AD$7,7)&amp;"]","[Expenditures].[DistTitle].["&amp;$B$3&amp;"]")/AD$20,"")</f>
        <v>7121.2301286783932</v>
      </c>
      <c r="AE12" s="17">
        <f>IFERROR(AD12/AD$19,"")</f>
        <v>0.63935807189349636</v>
      </c>
      <c r="AF12" s="16">
        <f t="shared" ref="AF12:AF18" si="14">IFERROR(CUBEVALUE("ThisWorkbookDataModel","[Measures].[Exp]","[Expenditures].[ActivityCategoryTitle].["&amp;$B12&amp;"]","[Expenditures].[SchoolYear].["&amp;RIGHT(AF$7,7)&amp;"]","[Expenditures].[DistTitle].["&amp;$B$3&amp;"]")/AF$20,"")</f>
        <v>7023.3682415313287</v>
      </c>
      <c r="AG12" s="17">
        <f>IFERROR(AF12/AF$19,"")</f>
        <v>0.64109928675089756</v>
      </c>
      <c r="AH12" s="16">
        <f t="shared" ref="AH12:AH18" si="15">IFERROR(CUBEVALUE("ThisWorkbookDataModel","[Measures].[Exp]","[Expenditures].[ActivityCategoryTitle].["&amp;$B12&amp;"]","[Expenditures].[SchoolYear].["&amp;RIGHT(AH$7,7)&amp;"]","[Expenditures].[DistTitle].["&amp;$B$3&amp;"]")/AH$20,"")</f>
        <v>7417.8790191547077</v>
      </c>
      <c r="AI12" s="17">
        <f>IFERROR(AH12/AH$19,"")</f>
        <v>0.63933758591966228</v>
      </c>
      <c r="AJ12" s="16">
        <f t="shared" ref="AJ12:AJ18" si="16">IFERROR(CUBEVALUE("ThisWorkbookDataModel","[Measures].[Exp]","[Expenditures].[ActivityCategoryTitle].["&amp;$B12&amp;"]","[Expenditures].[SchoolYear].["&amp;RIGHT(AJ$7,7)&amp;"]","[Expenditures].[DistTitle].["&amp;$B$3&amp;"]")/AJ$20,"")</f>
        <v>7106.4038070184943</v>
      </c>
      <c r="AK12" s="17">
        <f>IFERROR(AJ12/AJ$19,"")</f>
        <v>0.62184520282359179</v>
      </c>
      <c r="AL12" s="16">
        <f t="shared" ref="AL12:AL18" si="17">IFERROR(CUBEVALUE("ThisWorkbookDataModel","[Measures].[Exp]","[Expenditures].[ActivityCategoryTitle].["&amp;$B12&amp;"]","[Expenditures].[SchoolYear].["&amp;RIGHT(AL$7,7)&amp;"]","[Expenditures].[DistTitle].["&amp;$B$3&amp;"]")/AL$20,"")</f>
        <v>6982.0263378268619</v>
      </c>
      <c r="AM12" s="17">
        <f>IFERROR(AL12/AL$19,"")</f>
        <v>0.62673429656643365</v>
      </c>
      <c r="AN12" s="16">
        <f t="shared" ref="AN12:AN18" si="18">IFERROR(CUBEVALUE("ThisWorkbookDataModel","[Measures].[Exp]","[Expenditures].[ActivityCategoryTitle].["&amp;$B12&amp;"]","[Expenditures].[SchoolYear].["&amp;RIGHT(AN$7,7)&amp;"]","[Expenditures].[DistTitle].["&amp;$B$3&amp;"]")/AN$20,"")</f>
        <v>7159.7482334271981</v>
      </c>
      <c r="AO12" s="17">
        <f>IFERROR(AN12/AN$19,"")</f>
        <v>0.61782223570285921</v>
      </c>
      <c r="AP12" s="16">
        <f t="shared" ref="AP12:AP18" si="19">IFERROR(CUBEVALUE("ThisWorkbookDataModel","[Measures].[Exp]","[Expenditures].[ActivityCategoryTitle].["&amp;$B12&amp;"]","[Expenditures].[SchoolYear].["&amp;RIGHT(AP$7,7)&amp;"]","[Expenditures].[DistTitle].["&amp;$B$3&amp;"]")/AP$20,"")</f>
        <v>7570.3004352553735</v>
      </c>
      <c r="AQ12" s="17">
        <f>IFERROR(AP12/AP$19,"")</f>
        <v>0.63149051874372375</v>
      </c>
      <c r="AR12" s="16">
        <f t="shared" ref="AR12:AR18" si="20">IFERROR(CUBEVALUE("ThisWorkbookDataModel","[Measures].[Exp]","[Expenditures].[ActivityCategoryTitle].["&amp;$B12&amp;"]","[Expenditures].[SchoolYear].["&amp;RIGHT(AR$7,7)&amp;"]","[Expenditures].[DistTitle].["&amp;$B$3&amp;"]")/AR$20,"")</f>
        <v>7900.4758422524465</v>
      </c>
      <c r="AS12" s="17">
        <f>IFERROR(AR12/AR$19,"")</f>
        <v>0.62385386060613457</v>
      </c>
      <c r="AT12" s="16">
        <f t="shared" ref="AT12:AT18" si="21">IFERROR(CUBEVALUE("ThisWorkbookDataModel","[Measures].[Exp]","[Expenditures].[ActivityCategoryTitle].["&amp;$B12&amp;"]","[Expenditures].[SchoolYear].["&amp;RIGHT(AT$7,7)&amp;"]","[Expenditures].[DistTitle].["&amp;$B$3&amp;"]")/AT$20,"")</f>
        <v>8311.4758862560393</v>
      </c>
      <c r="AU12" s="17">
        <f>IFERROR(AT12/AT$19,"")</f>
        <v>0.62817252806427959</v>
      </c>
      <c r="AV12" s="16">
        <f t="shared" ref="AV12:AV18" si="22">IFERROR(CUBEVALUE("ThisWorkbookDataModel","[Measures].[Exp]","[Expenditures].[ActivityCategoryTitle].["&amp;$B12&amp;"]","[Expenditures].[SchoolYear].["&amp;RIGHT(AV$7,7)&amp;"]","[Expenditures].[DistTitle].["&amp;$B$3&amp;"]")/AV$20,"")</f>
        <v>8550.575935451754</v>
      </c>
      <c r="AW12" s="17">
        <f>IFERROR(AV12/AV$19,"")</f>
        <v>0.61319109109819792</v>
      </c>
      <c r="AX12" s="16">
        <f t="shared" ref="AX12:AX18" si="23">IFERROR(CUBEVALUE("ThisWorkbookDataModel","[Measures].[Exp]","[Expenditures].[ActivityCategoryTitle].["&amp;$B12&amp;"]","[Expenditures].[SchoolYear].["&amp;RIGHT(AX$7,7)&amp;"]","[Expenditures].[DistTitle].["&amp;$B$3&amp;"]")/AX$20,"")</f>
        <v>9630.8253657429923</v>
      </c>
      <c r="AY12" s="17">
        <f>IFERROR(AX12/AX$19,"")</f>
        <v>0.62591779370627121</v>
      </c>
      <c r="AZ12" s="16">
        <f t="shared" ref="AZ12:AZ18" si="24">IFERROR(CUBEVALUE("ThisWorkbookDataModel","[Measures].[Exp]","[Expenditures].[ActivityCategoryTitle].["&amp;$B12&amp;"]","[Expenditures].[SchoolYear].["&amp;RIGHT(AZ$7,7)&amp;"]","[Expenditures].[DistTitle].["&amp;$B$3&amp;"]")/AZ$20,"")</f>
        <v>9814.9273112230057</v>
      </c>
      <c r="BA12" s="17">
        <f>IFERROR(AZ12/AZ$19,"")</f>
        <v>0.62857952075106349</v>
      </c>
      <c r="BB12" s="16">
        <f t="shared" ref="BB12:BB18" si="25">IFERROR(CUBEVALUE("ThisWorkbookDataModel","[Measures].[Exp]","[Expenditures].[ActivityCategoryTitle].["&amp;$B12&amp;"]","[Expenditures].[SchoolYear].["&amp;RIGHT(BB$7,7)&amp;"]","[Expenditures].[DistTitle].["&amp;$B$3&amp;"]")/BB$20,"")</f>
        <v>9215.7759535179157</v>
      </c>
      <c r="BC12" s="17">
        <f>IFERROR(BB12/BB$19,"")</f>
        <v>0.58833631654019458</v>
      </c>
      <c r="BD12" s="16">
        <f t="shared" ref="BD12:BD18" si="26">IFERROR(CUBEVALUE("ThisWorkbookDataModel","[Measures].[Exp]","[Expenditures].[ActivityCategoryTitle].["&amp;$B12&amp;"]","[Expenditures].[SchoolYear].["&amp;RIGHT(BD$7,7)&amp;"]","[Expenditures].[DistTitle].["&amp;$B$3&amp;"]")/BD$20,"")</f>
        <v>11159.58584898389</v>
      </c>
      <c r="BE12" s="17">
        <f>IFERROR(BD12/BD$19,"")</f>
        <v>0.59561878675902657</v>
      </c>
      <c r="BF12" s="16">
        <f t="shared" ref="BF12:BF18" si="27">IFERROR(CUBEVALUE("ThisWorkbookDataModel","[Measures].[Exp]","[Expenditures].[ActivityCategoryTitle].["&amp;$B12&amp;"]","[Expenditures].[SchoolYear].["&amp;RIGHT(BF$7,7)&amp;"]","[Expenditures].[DistTitle].["&amp;$B$3&amp;"]")/BF$20,"")</f>
        <v>11831.178346789111</v>
      </c>
      <c r="BG12" s="17">
        <f>IFERROR(BF12/BF$19,"")</f>
        <v>0.59791948756890001</v>
      </c>
      <c r="BH12" s="16">
        <f t="shared" ref="BH12:BH18" si="28">IFERROR(CUBEVALUE("ThisWorkbookDataModel","[Measures].[Exp]","[Expenditures].[ActivityCategoryTitle].["&amp;$B12&amp;"]","[Expenditures].[SchoolYear].["&amp;RIGHT(BH$7,7)&amp;"]","[Expenditures].[DistTitle].["&amp;$B$3&amp;"]")/BH$20,"")</f>
        <v>12006.911224956488</v>
      </c>
      <c r="BI12" s="43">
        <f>IFERROR(BH12/BH$19,"")</f>
        <v>0.59795342421944331</v>
      </c>
      <c r="BJ12" s="16">
        <f t="shared" ref="BJ12:BJ18" si="29">IFERROR(CUBEVALUE("ThisWorkbookDataModel","[Measures].[Exp]","[Expenditures].[ActivityCategoryTitle].["&amp;$B12&amp;"]","[Expenditures].[SchoolYear].["&amp;RIGHT(BJ$7,7)&amp;"]","[Expenditures].[DistTitle].["&amp;$B$3&amp;"]")/BJ$20,"")</f>
        <v>12239.78706904908</v>
      </c>
      <c r="BK12" s="43">
        <f>IFERROR(BJ12/BJ$19,"")</f>
        <v>0.60183704563376139</v>
      </c>
    </row>
    <row r="13" spans="2:66" ht="14.25" customHeight="1" x14ac:dyDescent="0.15">
      <c r="B13" s="46" t="s">
        <v>1</v>
      </c>
      <c r="D13" s="16">
        <f t="shared" si="0"/>
        <v>280.61329185877599</v>
      </c>
      <c r="E13" s="17">
        <f t="shared" ref="E13:G18" si="30">IFERROR(D13/D$19,"")</f>
        <v>4.639313753058736E-2</v>
      </c>
      <c r="F13" s="16">
        <f t="shared" si="1"/>
        <v>317.77311948212571</v>
      </c>
      <c r="G13" s="17">
        <f t="shared" si="30"/>
        <v>5.0016667894097158E-2</v>
      </c>
      <c r="H13" s="16">
        <f t="shared" si="2"/>
        <v>373.8408965150166</v>
      </c>
      <c r="I13" s="17">
        <f t="shared" ref="I13" si="31">IFERROR(H13/H$19,"")</f>
        <v>5.9944194195360317E-2</v>
      </c>
      <c r="J13" s="16">
        <f t="shared" si="3"/>
        <v>415.49617228838184</v>
      </c>
      <c r="K13" s="17">
        <f t="shared" ref="K13" si="32">IFERROR(J13/J$19,"")</f>
        <v>6.2292894037214164E-2</v>
      </c>
      <c r="L13" s="16">
        <f t="shared" si="4"/>
        <v>433.76592762487257</v>
      </c>
      <c r="M13" s="17">
        <f t="shared" ref="M13" si="33">IFERROR(L13/L$19,"")</f>
        <v>6.2308519071913648E-2</v>
      </c>
      <c r="N13" s="16">
        <f t="shared" si="5"/>
        <v>453.78134288012092</v>
      </c>
      <c r="O13" s="17">
        <f t="shared" ref="O13" si="34">IFERROR(N13/N$19,"")</f>
        <v>6.2712357357816217E-2</v>
      </c>
      <c r="P13" s="16">
        <f t="shared" si="6"/>
        <v>516.2080361457555</v>
      </c>
      <c r="Q13" s="17">
        <f t="shared" ref="Q13" si="35">IFERROR(P13/P$19,"")</f>
        <v>6.6870861396760989E-2</v>
      </c>
      <c r="R13" s="16">
        <f t="shared" si="7"/>
        <v>493.03994132551009</v>
      </c>
      <c r="S13" s="17">
        <f t="shared" ref="S13" si="36">IFERROR(R13/R$19,"")</f>
        <v>6.1848841231542058E-2</v>
      </c>
      <c r="T13" s="16">
        <f t="shared" si="8"/>
        <v>573.78520280040584</v>
      </c>
      <c r="U13" s="17">
        <f t="shared" ref="U13" si="37">IFERROR(T13/T$19,"")</f>
        <v>7.0283949011386029E-2</v>
      </c>
      <c r="V13" s="16">
        <f t="shared" si="9"/>
        <v>606.22965870462838</v>
      </c>
      <c r="W13" s="17">
        <f t="shared" ref="W13" si="38">IFERROR(V13/V$19,"")</f>
        <v>7.0611401754597167E-2</v>
      </c>
      <c r="X13" s="16">
        <f t="shared" si="10"/>
        <v>623.76240583986953</v>
      </c>
      <c r="Y13" s="17">
        <f t="shared" ref="Y13" si="39">IFERROR(X13/X$19,"")</f>
        <v>7.267459086643277E-2</v>
      </c>
      <c r="Z13" s="16">
        <f t="shared" si="11"/>
        <v>648.69472443551513</v>
      </c>
      <c r="AA13" s="17">
        <f t="shared" ref="AA13" si="40">IFERROR(Z13/Z$19,"")</f>
        <v>7.0733194320637821E-2</v>
      </c>
      <c r="AB13" s="16">
        <f t="shared" si="12"/>
        <v>741.87412511167986</v>
      </c>
      <c r="AC13" s="17">
        <f t="shared" ref="AC13" si="41">IFERROR(AB13/AB$19,"")</f>
        <v>7.0820375413586295E-2</v>
      </c>
      <c r="AD13" s="16">
        <f t="shared" si="13"/>
        <v>801.50347124302516</v>
      </c>
      <c r="AE13" s="17">
        <f t="shared" ref="AE13" si="42">IFERROR(AD13/AD$19,"")</f>
        <v>7.1960560848352825E-2</v>
      </c>
      <c r="AF13" s="16">
        <f t="shared" si="14"/>
        <v>759.27095632014993</v>
      </c>
      <c r="AG13" s="17">
        <f t="shared" ref="AG13" si="43">IFERROR(AF13/AF$19,"")</f>
        <v>6.9306926791779369E-2</v>
      </c>
      <c r="AH13" s="16">
        <f t="shared" si="15"/>
        <v>802.63760770072315</v>
      </c>
      <c r="AI13" s="17">
        <f t="shared" ref="AI13" si="44">IFERROR(AH13/AH$19,"")</f>
        <v>6.9178317569027856E-2</v>
      </c>
      <c r="AJ13" s="16">
        <f t="shared" si="16"/>
        <v>957.03468163911361</v>
      </c>
      <c r="AK13" s="17">
        <f t="shared" ref="AK13" si="45">IFERROR(AJ13/AJ$19,"")</f>
        <v>8.3745230622177813E-2</v>
      </c>
      <c r="AL13" s="16">
        <f t="shared" si="17"/>
        <v>932.77294879140663</v>
      </c>
      <c r="AM13" s="17">
        <f t="shared" ref="AM13" si="46">IFERROR(AL13/AL$19,"")</f>
        <v>8.3729388809343247E-2</v>
      </c>
      <c r="AN13" s="16">
        <f t="shared" si="18"/>
        <v>1123.7219409742208</v>
      </c>
      <c r="AO13" s="17">
        <f t="shared" ref="AO13" si="47">IFERROR(AN13/AN$19,"")</f>
        <v>9.6967152928605679E-2</v>
      </c>
      <c r="AP13" s="16">
        <f t="shared" si="19"/>
        <v>1121.6340988469003</v>
      </c>
      <c r="AQ13" s="17">
        <f t="shared" ref="AQ13" si="48">IFERROR(AP13/AP$19,"")</f>
        <v>9.3563168989023698E-2</v>
      </c>
      <c r="AR13" s="16">
        <f t="shared" si="20"/>
        <v>1265.2847522388795</v>
      </c>
      <c r="AS13" s="17">
        <f t="shared" ref="AS13" si="49">IFERROR(AR13/AR$19,"")</f>
        <v>9.9912055072527747E-2</v>
      </c>
      <c r="AT13" s="16">
        <f t="shared" si="21"/>
        <v>1462.9653137463681</v>
      </c>
      <c r="AU13" s="17">
        <f t="shared" ref="AU13" si="50">IFERROR(AT13/AT$19,"")</f>
        <v>0.11056936604076167</v>
      </c>
      <c r="AV13" s="16">
        <f t="shared" si="22"/>
        <v>1571.1165981202071</v>
      </c>
      <c r="AW13" s="17">
        <f t="shared" ref="AW13" si="51">IFERROR(AV13/AV$19,"")</f>
        <v>0.11267015325242176</v>
      </c>
      <c r="AX13" s="16">
        <f t="shared" si="23"/>
        <v>1478.1287391456196</v>
      </c>
      <c r="AY13" s="17">
        <f t="shared" ref="AY13" si="52">IFERROR(AX13/AX$19,"")</f>
        <v>9.6065191100937683E-2</v>
      </c>
      <c r="AZ13" s="16">
        <f t="shared" si="24"/>
        <v>1626.5721444658705</v>
      </c>
      <c r="BA13" s="17">
        <f t="shared" ref="BA13" si="53">IFERROR(AZ13/AZ$19,"")</f>
        <v>0.10417091299965876</v>
      </c>
      <c r="BB13" s="16">
        <f t="shared" si="25"/>
        <v>2169.6255316130405</v>
      </c>
      <c r="BC13" s="17">
        <f t="shared" ref="BC13" si="54">IFERROR(BB13/BB$19,"")</f>
        <v>0.13850917166161295</v>
      </c>
      <c r="BD13" s="16">
        <f t="shared" si="26"/>
        <v>2471.7297067286695</v>
      </c>
      <c r="BE13" s="17">
        <f t="shared" ref="BE13" si="55">IFERROR(BD13/BD$19,"")</f>
        <v>0.13192323344616083</v>
      </c>
      <c r="BF13" s="16">
        <f t="shared" si="27"/>
        <v>2476.1329196985653</v>
      </c>
      <c r="BG13" s="17">
        <f t="shared" ref="BG13" si="56">IFERROR(BF13/BF$19,"")</f>
        <v>0.12513784198853314</v>
      </c>
      <c r="BH13" s="16">
        <f t="shared" si="28"/>
        <v>2539.8898847712576</v>
      </c>
      <c r="BI13" s="43">
        <f t="shared" ref="BI13" si="57">IFERROR(BH13/BH$19,"")</f>
        <v>0.12648847195460169</v>
      </c>
      <c r="BJ13" s="16">
        <f t="shared" si="29"/>
        <v>2552.8967010242654</v>
      </c>
      <c r="BK13" s="43">
        <f t="shared" ref="BK13:BK18" si="58">IFERROR(BJ13/BJ$19,"")</f>
        <v>0.12552733145479353</v>
      </c>
    </row>
    <row r="14" spans="2:66" ht="14.25" customHeight="1" x14ac:dyDescent="0.15">
      <c r="B14" s="46" t="s">
        <v>2</v>
      </c>
      <c r="D14" s="16">
        <f t="shared" si="0"/>
        <v>213.03427440577696</v>
      </c>
      <c r="E14" s="17">
        <f t="shared" si="30"/>
        <v>3.522045704167881E-2</v>
      </c>
      <c r="F14" s="16">
        <f t="shared" si="1"/>
        <v>233.5324921384682</v>
      </c>
      <c r="G14" s="17">
        <f t="shared" si="30"/>
        <v>3.6757410824447133E-2</v>
      </c>
      <c r="H14" s="16">
        <f t="shared" si="2"/>
        <v>222.79135157069305</v>
      </c>
      <c r="I14" s="17">
        <f t="shared" ref="I14" si="59">IFERROR(H14/H$19,"")</f>
        <v>3.5723881919013017E-2</v>
      </c>
      <c r="J14" s="16">
        <f t="shared" si="3"/>
        <v>229.1367489666913</v>
      </c>
      <c r="K14" s="17">
        <f t="shared" ref="K14" si="60">IFERROR(J14/J$19,"")</f>
        <v>3.4353123266577357E-2</v>
      </c>
      <c r="L14" s="16">
        <f t="shared" si="4"/>
        <v>261.44568341032817</v>
      </c>
      <c r="M14" s="17">
        <f t="shared" ref="M14" si="61">IFERROR(L14/L$19,"")</f>
        <v>3.7555493213219888E-2</v>
      </c>
      <c r="N14" s="16">
        <f t="shared" si="5"/>
        <v>289.02507645588963</v>
      </c>
      <c r="O14" s="17">
        <f t="shared" ref="O14" si="62">IFERROR(N14/N$19,"")</f>
        <v>3.9943122749452151E-2</v>
      </c>
      <c r="P14" s="16">
        <f t="shared" si="6"/>
        <v>305.44082083186998</v>
      </c>
      <c r="Q14" s="17">
        <f t="shared" ref="Q14" si="63">IFERROR(P14/P$19,"")</f>
        <v>3.9567556807646627E-2</v>
      </c>
      <c r="R14" s="16">
        <f t="shared" si="7"/>
        <v>344.72788105080679</v>
      </c>
      <c r="S14" s="17">
        <f t="shared" ref="S14" si="64">IFERROR(R14/R$19,"")</f>
        <v>4.3244001542505676E-2</v>
      </c>
      <c r="T14" s="16">
        <f t="shared" si="8"/>
        <v>355.66591925265698</v>
      </c>
      <c r="U14" s="17">
        <f t="shared" ref="U14" si="65">IFERROR(T14/T$19,"")</f>
        <v>4.3566138010946637E-2</v>
      </c>
      <c r="V14" s="16">
        <f t="shared" si="9"/>
        <v>414.40206639175585</v>
      </c>
      <c r="W14" s="17">
        <f t="shared" ref="W14" si="66">IFERROR(V14/V$19,"")</f>
        <v>4.8268029083975469E-2</v>
      </c>
      <c r="X14" s="16">
        <f t="shared" si="10"/>
        <v>421.48951619165956</v>
      </c>
      <c r="Y14" s="17">
        <f t="shared" ref="Y14" si="67">IFERROR(X14/X$19,"")</f>
        <v>4.9107765804634274E-2</v>
      </c>
      <c r="Z14" s="16">
        <f t="shared" si="11"/>
        <v>449.01550192917972</v>
      </c>
      <c r="AA14" s="17">
        <f t="shared" ref="AA14" si="68">IFERROR(Z14/Z$19,"")</f>
        <v>4.8960319167961099E-2</v>
      </c>
      <c r="AB14" s="16">
        <f t="shared" si="12"/>
        <v>538.45986643851177</v>
      </c>
      <c r="AC14" s="17">
        <f t="shared" ref="AC14" si="69">IFERROR(AB14/AB$19,"")</f>
        <v>5.1402156505437301E-2</v>
      </c>
      <c r="AD14" s="16">
        <f t="shared" si="13"/>
        <v>572.35666190314748</v>
      </c>
      <c r="AE14" s="17">
        <f t="shared" ref="AE14" si="70">IFERROR(AD14/AD$19,"")</f>
        <v>5.1387308818470659E-2</v>
      </c>
      <c r="AF14" s="16">
        <f t="shared" si="14"/>
        <v>566.84322822974991</v>
      </c>
      <c r="AG14" s="17">
        <f t="shared" ref="AG14" si="71">IFERROR(AF14/AF$19,"")</f>
        <v>5.17419529804456E-2</v>
      </c>
      <c r="AH14" s="16">
        <f t="shared" si="15"/>
        <v>582.51886340538192</v>
      </c>
      <c r="AI14" s="17">
        <f t="shared" ref="AI14" si="72">IFERROR(AH14/AH$19,"")</f>
        <v>5.0206562134616967E-2</v>
      </c>
      <c r="AJ14" s="16">
        <f t="shared" si="16"/>
        <v>548.62250835193743</v>
      </c>
      <c r="AK14" s="17">
        <f t="shared" ref="AK14" si="73">IFERROR(AJ14/AJ$19,"")</f>
        <v>4.8007161462280012E-2</v>
      </c>
      <c r="AL14" s="16">
        <f t="shared" si="17"/>
        <v>565.47572109481735</v>
      </c>
      <c r="AM14" s="17">
        <f t="shared" ref="AM14" si="74">IFERROR(AL14/AL$19,"")</f>
        <v>5.0759337066044956E-2</v>
      </c>
      <c r="AN14" s="16">
        <f t="shared" si="18"/>
        <v>558.19369603435132</v>
      </c>
      <c r="AO14" s="17">
        <f t="shared" ref="AO14" si="75">IFERROR(AN14/AN$19,"")</f>
        <v>4.816712347915994E-2</v>
      </c>
      <c r="AP14" s="16">
        <f t="shared" si="19"/>
        <v>574.54546502534572</v>
      </c>
      <c r="AQ14" s="17">
        <f t="shared" ref="AQ14" si="76">IFERROR(AP14/AP$19,"")</f>
        <v>4.7926765503391852E-2</v>
      </c>
      <c r="AR14" s="16">
        <f t="shared" si="20"/>
        <v>584.10756158264394</v>
      </c>
      <c r="AS14" s="17">
        <f t="shared" ref="AS14" si="77">IFERROR(AR14/AR$19,"")</f>
        <v>4.612352022567253E-2</v>
      </c>
      <c r="AT14" s="16">
        <f t="shared" si="21"/>
        <v>582.53766400173254</v>
      </c>
      <c r="AU14" s="17">
        <f t="shared" ref="AU14" si="78">IFERROR(AT14/AT$19,"")</f>
        <v>4.402757850669356E-2</v>
      </c>
      <c r="AV14" s="16">
        <f t="shared" si="22"/>
        <v>649.21877481599131</v>
      </c>
      <c r="AW14" s="17">
        <f t="shared" ref="AW14" si="79">IFERROR(AV14/AV$19,"")</f>
        <v>4.6557702299362166E-2</v>
      </c>
      <c r="AX14" s="16">
        <f t="shared" si="23"/>
        <v>679.76913938084124</v>
      </c>
      <c r="AY14" s="17">
        <f t="shared" ref="AY14" si="80">IFERROR(AX14/AX$19,"")</f>
        <v>4.4178934181934706E-2</v>
      </c>
      <c r="AZ14" s="16">
        <f t="shared" si="24"/>
        <v>684.08363497866242</v>
      </c>
      <c r="BA14" s="17">
        <f t="shared" ref="BA14" si="81">IFERROR(AZ14/AZ$19,"")</f>
        <v>4.3810916759092336E-2</v>
      </c>
      <c r="BB14" s="16">
        <f t="shared" si="25"/>
        <v>553.59556137369782</v>
      </c>
      <c r="BC14" s="17">
        <f t="shared" ref="BC14" si="82">IFERROR(BB14/BB$19,"")</f>
        <v>3.5341611501229456E-2</v>
      </c>
      <c r="BD14" s="16">
        <f t="shared" si="26"/>
        <v>823.36396218174343</v>
      </c>
      <c r="BE14" s="17">
        <f t="shared" ref="BE14" si="83">IFERROR(BD14/BD$19,"")</f>
        <v>4.394527277734489E-2</v>
      </c>
      <c r="BF14" s="16">
        <f t="shared" si="27"/>
        <v>902.41148753561583</v>
      </c>
      <c r="BG14" s="17">
        <f t="shared" ref="BG14" si="84">IFERROR(BF14/BF$19,"")</f>
        <v>4.5605720612775576E-2</v>
      </c>
      <c r="BH14" s="16">
        <f t="shared" si="28"/>
        <v>937.40262091395323</v>
      </c>
      <c r="BI14" s="43">
        <f t="shared" ref="BI14" si="85">IFERROR(BH14/BH$19,"")</f>
        <v>4.6683372313332847E-2</v>
      </c>
      <c r="BJ14" s="16">
        <f t="shared" si="29"/>
        <v>951.98520146046724</v>
      </c>
      <c r="BK14" s="43">
        <f t="shared" si="58"/>
        <v>4.6809634669448617E-2</v>
      </c>
    </row>
    <row r="15" spans="2:66" ht="14.25" customHeight="1" x14ac:dyDescent="0.15">
      <c r="B15" s="46" t="s">
        <v>3</v>
      </c>
      <c r="D15" s="16">
        <f t="shared" si="0"/>
        <v>132.50913177119517</v>
      </c>
      <c r="E15" s="17">
        <f t="shared" si="30"/>
        <v>2.1907424033974967E-2</v>
      </c>
      <c r="F15" s="16">
        <f t="shared" si="1"/>
        <v>137.38454534689419</v>
      </c>
      <c r="G15" s="17">
        <f t="shared" si="30"/>
        <v>2.1623972441708213E-2</v>
      </c>
      <c r="H15" s="16">
        <f t="shared" si="2"/>
        <v>134.7158286650822</v>
      </c>
      <c r="I15" s="17">
        <f t="shared" ref="I15" si="86">IFERROR(H15/H$19,"")</f>
        <v>2.1601253019582885E-2</v>
      </c>
      <c r="J15" s="16">
        <f t="shared" si="3"/>
        <v>144.84281967195616</v>
      </c>
      <c r="K15" s="17">
        <f t="shared" ref="K15" si="87">IFERROR(J15/J$19,"")</f>
        <v>2.1715430898396216E-2</v>
      </c>
      <c r="L15" s="16">
        <f t="shared" si="4"/>
        <v>148.87066768603466</v>
      </c>
      <c r="M15" s="17">
        <f t="shared" ref="M15" si="88">IFERROR(L15/L$19,"")</f>
        <v>2.1384599955913918E-2</v>
      </c>
      <c r="N15" s="16">
        <f t="shared" si="5"/>
        <v>136.27489960541499</v>
      </c>
      <c r="O15" s="17">
        <f t="shared" ref="O15" si="89">IFERROR(N15/N$19,"")</f>
        <v>1.8833123787579363E-2</v>
      </c>
      <c r="P15" s="16">
        <f t="shared" si="6"/>
        <v>146.60258417857398</v>
      </c>
      <c r="Q15" s="17">
        <f t="shared" ref="Q15" si="90">IFERROR(P15/P$19,"")</f>
        <v>1.8991260113285655E-2</v>
      </c>
      <c r="R15" s="16">
        <f t="shared" si="7"/>
        <v>150.19618349113213</v>
      </c>
      <c r="S15" s="17">
        <f t="shared" ref="S15" si="91">IFERROR(R15/R$19,"")</f>
        <v>1.8841191408047794E-2</v>
      </c>
      <c r="T15" s="16">
        <f t="shared" si="8"/>
        <v>170.55690155172735</v>
      </c>
      <c r="U15" s="17">
        <f t="shared" ref="U15" si="92">IFERROR(T15/T$19,"")</f>
        <v>2.0891811977192927E-2</v>
      </c>
      <c r="V15" s="16">
        <f t="shared" si="9"/>
        <v>167.24256627504849</v>
      </c>
      <c r="W15" s="17">
        <f t="shared" ref="W15" si="93">IFERROR(V15/V$19,"")</f>
        <v>1.9479799228152038E-2</v>
      </c>
      <c r="X15" s="16">
        <f t="shared" si="10"/>
        <v>186.72252576576179</v>
      </c>
      <c r="Y15" s="17">
        <f t="shared" ref="Y15" si="94">IFERROR(X15/X$19,"")</f>
        <v>2.1755051344112802E-2</v>
      </c>
      <c r="Z15" s="16">
        <f t="shared" si="11"/>
        <v>185.67633159060296</v>
      </c>
      <c r="AA15" s="17">
        <f t="shared" ref="AA15" si="95">IFERROR(Z15/Z$19,"")</f>
        <v>2.0246010254777187E-2</v>
      </c>
      <c r="AB15" s="16">
        <f t="shared" si="12"/>
        <v>169.36184866059938</v>
      </c>
      <c r="AC15" s="17">
        <f t="shared" ref="AC15" si="96">IFERROR(AB15/AB$19,"")</f>
        <v>1.6167526669132785E-2</v>
      </c>
      <c r="AD15" s="16">
        <f t="shared" si="13"/>
        <v>180.88897409004636</v>
      </c>
      <c r="AE15" s="17">
        <f t="shared" ref="AE15" si="97">IFERROR(AD15/AD$19,"")</f>
        <v>1.624056849886809E-2</v>
      </c>
      <c r="AF15" s="16">
        <f t="shared" si="14"/>
        <v>173.23290430464414</v>
      </c>
      <c r="AG15" s="17">
        <f t="shared" ref="AG15" si="98">IFERROR(AF15/AF$19,"")</f>
        <v>1.5812853259603427E-2</v>
      </c>
      <c r="AH15" s="16">
        <f t="shared" si="15"/>
        <v>249.29067381326911</v>
      </c>
      <c r="AI15" s="17">
        <f t="shared" ref="AI15" si="99">IFERROR(AH15/AH$19,"")</f>
        <v>2.1486047046130368E-2</v>
      </c>
      <c r="AJ15" s="16">
        <f t="shared" si="16"/>
        <v>238.2308319453247</v>
      </c>
      <c r="AK15" s="17">
        <f t="shared" ref="AK15" si="100">IFERROR(AJ15/AJ$19,"")</f>
        <v>2.0846366746505925E-2</v>
      </c>
      <c r="AL15" s="16">
        <f t="shared" si="17"/>
        <v>245.66780211684852</v>
      </c>
      <c r="AM15" s="17">
        <f t="shared" ref="AM15" si="101">IFERROR(AL15/AL$19,"")</f>
        <v>2.2052113483812374E-2</v>
      </c>
      <c r="AN15" s="16">
        <f t="shared" si="18"/>
        <v>259.51491513294025</v>
      </c>
      <c r="AO15" s="17">
        <f t="shared" ref="AO15" si="102">IFERROR(AN15/AN$19,"")</f>
        <v>2.2393816072625063E-2</v>
      </c>
      <c r="AP15" s="16">
        <f t="shared" si="19"/>
        <v>224.07649527512689</v>
      </c>
      <c r="AQ15" s="17">
        <f t="shared" ref="AQ15" si="103">IFERROR(AP15/AP$19,"")</f>
        <v>1.8691752520227693E-2</v>
      </c>
      <c r="AR15" s="16">
        <f t="shared" si="20"/>
        <v>247.41013564025334</v>
      </c>
      <c r="AS15" s="17">
        <f t="shared" ref="AS15" si="104">IFERROR(AR15/AR$19,"")</f>
        <v>1.9536515439588321E-2</v>
      </c>
      <c r="AT15" s="16">
        <f t="shared" si="21"/>
        <v>283.21039143852306</v>
      </c>
      <c r="AU15" s="17">
        <f t="shared" ref="AU15" si="105">IFERROR(AT15/AT$19,"")</f>
        <v>2.1404740866564645E-2</v>
      </c>
      <c r="AV15" s="16">
        <f t="shared" si="22"/>
        <v>325.92666318995867</v>
      </c>
      <c r="AW15" s="17">
        <f t="shared" ref="AW15" si="106">IFERROR(AV15/AV$19,"")</f>
        <v>2.3373317508452326E-2</v>
      </c>
      <c r="AX15" s="16">
        <f t="shared" si="23"/>
        <v>333.5699142992749</v>
      </c>
      <c r="AY15" s="17">
        <f t="shared" ref="AY15" si="107">IFERROR(AX15/AX$19,"")</f>
        <v>2.1679070783242754E-2</v>
      </c>
      <c r="AZ15" s="16">
        <f t="shared" si="24"/>
        <v>398.96360163023428</v>
      </c>
      <c r="BA15" s="17">
        <f t="shared" ref="BA15" si="108">IFERROR(AZ15/AZ$19,"")</f>
        <v>2.5550912559799889E-2</v>
      </c>
      <c r="BB15" s="16">
        <f t="shared" si="25"/>
        <v>257.51304729139332</v>
      </c>
      <c r="BC15" s="17">
        <f t="shared" ref="BC15" si="109">IFERROR(BB15/BB$19,"")</f>
        <v>1.643966590210192E-2</v>
      </c>
      <c r="BD15" s="16">
        <f t="shared" si="26"/>
        <v>394.93451172828401</v>
      </c>
      <c r="BE15" s="17">
        <f t="shared" ref="BE15" si="110">IFERROR(BD15/BD$19,"")</f>
        <v>2.1078776390818073E-2</v>
      </c>
      <c r="BF15" s="16">
        <f t="shared" si="27"/>
        <v>522.74199373223155</v>
      </c>
      <c r="BG15" s="17">
        <f t="shared" ref="BG15" si="111">IFERROR(BF15/BF$19,"")</f>
        <v>2.6418131471067439E-2</v>
      </c>
      <c r="BH15" s="16">
        <f t="shared" si="28"/>
        <v>354.61700417974157</v>
      </c>
      <c r="BI15" s="43">
        <f t="shared" ref="BI15" si="112">IFERROR(BH15/BH$19,"")</f>
        <v>1.7660199860142261E-2</v>
      </c>
      <c r="BJ15" s="16">
        <f t="shared" si="29"/>
        <v>346.28937930143138</v>
      </c>
      <c r="BK15" s="43">
        <f t="shared" si="58"/>
        <v>1.7027238774449855E-2</v>
      </c>
    </row>
    <row r="16" spans="2:66" ht="14.25" customHeight="1" x14ac:dyDescent="0.15">
      <c r="B16" s="46" t="s">
        <v>4</v>
      </c>
      <c r="D16" s="16">
        <f t="shared" si="0"/>
        <v>685.64019242510369</v>
      </c>
      <c r="E16" s="17">
        <f t="shared" si="30"/>
        <v>0.11335528525029637</v>
      </c>
      <c r="F16" s="16">
        <f t="shared" si="1"/>
        <v>699.06187650487482</v>
      </c>
      <c r="G16" s="17">
        <f t="shared" si="30"/>
        <v>0.11003053301534967</v>
      </c>
      <c r="H16" s="16">
        <f t="shared" si="2"/>
        <v>616.7414877975516</v>
      </c>
      <c r="I16" s="17">
        <f t="shared" ref="I16" si="113">IFERROR(H16/H$19,"")</f>
        <v>9.8892528499451765E-2</v>
      </c>
      <c r="J16" s="16">
        <f t="shared" si="3"/>
        <v>687.92556174903348</v>
      </c>
      <c r="K16" s="17">
        <f t="shared" ref="K16" si="114">IFERROR(J16/J$19,"")</f>
        <v>0.10313662792007827</v>
      </c>
      <c r="L16" s="16">
        <f t="shared" si="4"/>
        <v>751.56469191229098</v>
      </c>
      <c r="M16" s="17">
        <f t="shared" ref="M16" si="115">IFERROR(L16/L$19,"")</f>
        <v>0.10795887818162662</v>
      </c>
      <c r="N16" s="16">
        <f t="shared" si="5"/>
        <v>809.44824534742042</v>
      </c>
      <c r="O16" s="17">
        <f t="shared" ref="O16" si="116">IFERROR(N16/N$19,"")</f>
        <v>0.11186534753213739</v>
      </c>
      <c r="P16" s="16">
        <f t="shared" si="6"/>
        <v>1030.6457937780078</v>
      </c>
      <c r="Q16" s="17">
        <f t="shared" ref="Q16" si="117">IFERROR(P16/P$19,"")</f>
        <v>0.13351239655134642</v>
      </c>
      <c r="R16" s="16">
        <f t="shared" si="7"/>
        <v>1076.4993545806108</v>
      </c>
      <c r="S16" s="17">
        <f t="shared" ref="S16" si="118">IFERROR(R16/R$19,"")</f>
        <v>0.13504025148209389</v>
      </c>
      <c r="T16" s="16">
        <f t="shared" si="8"/>
        <v>1042.9452008830492</v>
      </c>
      <c r="U16" s="17">
        <f t="shared" ref="U16" si="119">IFERROR(T16/T$19,"")</f>
        <v>0.12775217444224085</v>
      </c>
      <c r="V16" s="16">
        <f t="shared" si="9"/>
        <v>1287.7075661274876</v>
      </c>
      <c r="W16" s="17">
        <f t="shared" ref="W16" si="120">IFERROR(V16/V$19,"")</f>
        <v>0.14998744285878723</v>
      </c>
      <c r="X16" s="16">
        <f t="shared" si="10"/>
        <v>1008.3748848999878</v>
      </c>
      <c r="Y16" s="17">
        <f t="shared" ref="Y16" si="121">IFERROR(X16/X$19,"")</f>
        <v>0.11748581112614521</v>
      </c>
      <c r="Z16" s="16">
        <f t="shared" si="11"/>
        <v>1113.6070123969773</v>
      </c>
      <c r="AA16" s="17">
        <f t="shared" ref="AA16" si="122">IFERROR(Z16/Z$19,"")</f>
        <v>0.12142688731320263</v>
      </c>
      <c r="AB16" s="16">
        <f t="shared" si="12"/>
        <v>1300.4585732241017</v>
      </c>
      <c r="AC16" s="17">
        <f t="shared" ref="AC16" si="123">IFERROR(AB16/AB$19,"")</f>
        <v>0.12414365354996489</v>
      </c>
      <c r="AD16" s="16">
        <f t="shared" si="13"/>
        <v>1280.7031619839477</v>
      </c>
      <c r="AE16" s="17">
        <f t="shared" ref="AE16" si="124">IFERROR(AD16/AD$19,"")</f>
        <v>0.11498405324894684</v>
      </c>
      <c r="AF16" s="16">
        <f t="shared" si="14"/>
        <v>1287.2297879348348</v>
      </c>
      <c r="AG16" s="17">
        <f t="shared" ref="AG16" si="125">IFERROR(AF16/AF$19,"")</f>
        <v>0.11749947753694906</v>
      </c>
      <c r="AH16" s="16">
        <f t="shared" si="15"/>
        <v>1327.6250914363766</v>
      </c>
      <c r="AI16" s="17">
        <f t="shared" ref="AI16" si="126">IFERROR(AH16/AH$19,"")</f>
        <v>0.11442632304645318</v>
      </c>
      <c r="AJ16" s="16">
        <f t="shared" si="16"/>
        <v>1354.4486065242247</v>
      </c>
      <c r="AK16" s="17">
        <f t="shared" ref="AK16" si="127">IFERROR(AJ16/AJ$19,"")</f>
        <v>0.11852089908067841</v>
      </c>
      <c r="AL16" s="16">
        <f t="shared" si="17"/>
        <v>1241.5542056780903</v>
      </c>
      <c r="AM16" s="17">
        <f t="shared" ref="AM16" si="128">IFERROR(AL16/AL$19,"")</f>
        <v>0.11144681559407357</v>
      </c>
      <c r="AN16" s="16">
        <f t="shared" si="18"/>
        <v>1290.3648147860044</v>
      </c>
      <c r="AO16" s="17">
        <f t="shared" ref="AO16" si="129">IFERROR(AN16/AN$19,"")</f>
        <v>0.11134694248344917</v>
      </c>
      <c r="AP16" s="16">
        <f t="shared" si="19"/>
        <v>1315.8099644505096</v>
      </c>
      <c r="AQ16" s="17">
        <f t="shared" ref="AQ16" si="130">IFERROR(AP16/AP$19,"")</f>
        <v>0.10976070555263015</v>
      </c>
      <c r="AR16" s="16">
        <f t="shared" si="20"/>
        <v>1446.0276202811251</v>
      </c>
      <c r="AS16" s="17">
        <f t="shared" ref="AS16" si="131">IFERROR(AR16/AR$19,"")</f>
        <v>0.11418425060309882</v>
      </c>
      <c r="AT16" s="16">
        <f t="shared" si="21"/>
        <v>1318.729815981183</v>
      </c>
      <c r="AU16" s="17">
        <f t="shared" ref="AU16" si="132">IFERROR(AT16/AT$19,"")</f>
        <v>9.9668200169897359E-2</v>
      </c>
      <c r="AV16" s="16">
        <f t="shared" si="22"/>
        <v>1432.3748059167249</v>
      </c>
      <c r="AW16" s="17">
        <f t="shared" ref="AW16" si="133">IFERROR(AV16/AV$19,"")</f>
        <v>0.10272050406102165</v>
      </c>
      <c r="AX16" s="16">
        <f t="shared" si="23"/>
        <v>1820.0696531075841</v>
      </c>
      <c r="AY16" s="17">
        <f t="shared" ref="AY16" si="134">IFERROR(AX16/AX$19,"")</f>
        <v>0.118288302238045</v>
      </c>
      <c r="AZ16" s="16">
        <f t="shared" si="24"/>
        <v>1656.9191660493809</v>
      </c>
      <c r="BA16" s="17">
        <f t="shared" ref="BA16" si="135">IFERROR(AZ16/AZ$19,"")</f>
        <v>0.10611443389169563</v>
      </c>
      <c r="BB16" s="16">
        <f t="shared" si="25"/>
        <v>1958.3425732166984</v>
      </c>
      <c r="BC16" s="17">
        <f t="shared" ref="BC16" si="136">IFERROR(BB16/BB$19,"")</f>
        <v>0.1250208405522647</v>
      </c>
      <c r="BD16" s="16">
        <f t="shared" si="26"/>
        <v>2061.8693317575726</v>
      </c>
      <c r="BE16" s="17">
        <f t="shared" ref="BE16" si="137">IFERROR(BD16/BD$19,"")</f>
        <v>0.11004782134893572</v>
      </c>
      <c r="BF16" s="16">
        <f t="shared" si="27"/>
        <v>2031.6604083852749</v>
      </c>
      <c r="BG16" s="17">
        <f t="shared" ref="BG16" si="138">IFERROR(BF16/BF$19,"")</f>
        <v>0.10267526316391171</v>
      </c>
      <c r="BH16" s="16">
        <f t="shared" si="28"/>
        <v>2197.6044427222951</v>
      </c>
      <c r="BI16" s="43">
        <f t="shared" ref="BI16" si="139">IFERROR(BH16/BH$19,"")</f>
        <v>0.10944239338376718</v>
      </c>
      <c r="BJ16" s="16">
        <f t="shared" si="29"/>
        <v>2126.149794823742</v>
      </c>
      <c r="BK16" s="43">
        <f t="shared" si="58"/>
        <v>0.10454395193910523</v>
      </c>
    </row>
    <row r="17" spans="2:66" ht="14.25" customHeight="1" x14ac:dyDescent="0.15">
      <c r="B17" s="46" t="s">
        <v>5</v>
      </c>
      <c r="D17" s="16">
        <f t="shared" si="0"/>
        <v>343.78228752184253</v>
      </c>
      <c r="E17" s="17">
        <f t="shared" si="30"/>
        <v>5.6836719458062866E-2</v>
      </c>
      <c r="F17" s="16">
        <f t="shared" si="1"/>
        <v>337.81959133192112</v>
      </c>
      <c r="G17" s="17">
        <f t="shared" si="30"/>
        <v>5.3171930764013955E-2</v>
      </c>
      <c r="H17" s="16">
        <f t="shared" si="2"/>
        <v>338.36046891550774</v>
      </c>
      <c r="I17" s="17">
        <f t="shared" ref="I17" si="140">IFERROR(H17/H$19,"")</f>
        <v>5.4255020908044627E-2</v>
      </c>
      <c r="J17" s="16">
        <f t="shared" si="3"/>
        <v>374.4012706561677</v>
      </c>
      <c r="K17" s="17">
        <f t="shared" ref="K17" si="141">IFERROR(J17/J$19,"")</f>
        <v>5.6131777464836934E-2</v>
      </c>
      <c r="L17" s="16">
        <f t="shared" si="4"/>
        <v>389.12155149977224</v>
      </c>
      <c r="M17" s="17">
        <f t="shared" ref="M17" si="142">IFERROR(L17/L$19,"")</f>
        <v>5.5895555802815716E-2</v>
      </c>
      <c r="N17" s="16">
        <f t="shared" si="5"/>
        <v>422.83754770928209</v>
      </c>
      <c r="O17" s="17">
        <f t="shared" ref="O17" si="143">IFERROR(N17/N$19,"")</f>
        <v>5.8435940155548462E-2</v>
      </c>
      <c r="P17" s="16">
        <f t="shared" si="6"/>
        <v>434.73036977572627</v>
      </c>
      <c r="Q17" s="17">
        <f t="shared" ref="Q17" si="144">IFERROR(P17/P$19,"")</f>
        <v>5.6316043661952739E-2</v>
      </c>
      <c r="R17" s="16">
        <f t="shared" si="7"/>
        <v>480.06885184691288</v>
      </c>
      <c r="S17" s="17">
        <f t="shared" ref="S17" si="145">IFERROR(R17/R$19,"")</f>
        <v>6.0221697492223315E-2</v>
      </c>
      <c r="T17" s="16">
        <f t="shared" si="8"/>
        <v>528.18915255501088</v>
      </c>
      <c r="U17" s="17">
        <f t="shared" ref="U17" si="146">IFERROR(T17/T$19,"")</f>
        <v>6.4698809389577588E-2</v>
      </c>
      <c r="V17" s="16">
        <f t="shared" si="9"/>
        <v>487.77460715215153</v>
      </c>
      <c r="W17" s="17">
        <f t="shared" ref="W17" si="147">IFERROR(V17/V$19,"")</f>
        <v>5.6814192866952225E-2</v>
      </c>
      <c r="X17" s="16">
        <f t="shared" si="10"/>
        <v>512.04237899244504</v>
      </c>
      <c r="Y17" s="17">
        <f t="shared" ref="Y17" si="148">IFERROR(X17/X$19,"")</f>
        <v>5.9658084634718965E-2</v>
      </c>
      <c r="Z17" s="16">
        <f t="shared" si="11"/>
        <v>519.95291488778798</v>
      </c>
      <c r="AA17" s="17">
        <f t="shared" ref="AA17" si="149">IFERROR(Z17/Z$19,"")</f>
        <v>5.6695282358498585E-2</v>
      </c>
      <c r="AB17" s="16">
        <f t="shared" si="12"/>
        <v>572.04181595166347</v>
      </c>
      <c r="AC17" s="17">
        <f t="shared" ref="AC17" si="150">IFERROR(AB17/AB$19,"")</f>
        <v>5.4607937905730083E-2</v>
      </c>
      <c r="AD17" s="16">
        <f t="shared" si="13"/>
        <v>601.86398304144905</v>
      </c>
      <c r="AE17" s="17">
        <f t="shared" ref="AE17" si="151">IFERROR(AD17/AD$19,"")</f>
        <v>5.4036534248463601E-2</v>
      </c>
      <c r="AF17" s="16">
        <f t="shared" si="14"/>
        <v>575.32293698852266</v>
      </c>
      <c r="AG17" s="17">
        <f t="shared" ref="AG17" si="152">IFERROR(AF17/AF$19,"")</f>
        <v>5.2515988322200551E-2</v>
      </c>
      <c r="AH17" s="16">
        <f t="shared" si="15"/>
        <v>632.33184122113687</v>
      </c>
      <c r="AI17" s="17">
        <f t="shared" ref="AI17" si="153">IFERROR(AH17/AH$19,"")</f>
        <v>5.4499879523854135E-2</v>
      </c>
      <c r="AJ17" s="16">
        <f t="shared" si="16"/>
        <v>653.53580106943014</v>
      </c>
      <c r="AK17" s="17">
        <f t="shared" ref="AK17" si="154">IFERROR(AJ17/AJ$19,"")</f>
        <v>5.7187589363712703E-2</v>
      </c>
      <c r="AL17" s="16">
        <f t="shared" si="17"/>
        <v>611.91169933447088</v>
      </c>
      <c r="AM17" s="17">
        <f t="shared" ref="AM17" si="155">IFERROR(AL17/AL$19,"")</f>
        <v>5.492761411761244E-2</v>
      </c>
      <c r="AN17" s="16">
        <f t="shared" si="18"/>
        <v>611.02181806867156</v>
      </c>
      <c r="AO17" s="17">
        <f t="shared" ref="AO17" si="156">IFERROR(AN17/AN$19,"")</f>
        <v>5.2725717915602023E-2</v>
      </c>
      <c r="AP17" s="16">
        <f t="shared" si="19"/>
        <v>643.46508765862518</v>
      </c>
      <c r="AQ17" s="17">
        <f t="shared" ref="AQ17" si="157">IFERROR(AP17/AP$19,"")</f>
        <v>5.3675822442483222E-2</v>
      </c>
      <c r="AR17" s="16">
        <f t="shared" si="20"/>
        <v>659.74073606910906</v>
      </c>
      <c r="AS17" s="17">
        <f t="shared" ref="AS17" si="158">IFERROR(AR17/AR$19,"")</f>
        <v>5.209582478496682E-2</v>
      </c>
      <c r="AT17" s="16">
        <f t="shared" si="21"/>
        <v>671.938050808203</v>
      </c>
      <c r="AU17" s="17">
        <f t="shared" ref="AU17" si="159">IFERROR(AT17/AT$19,"")</f>
        <v>5.0784364877572652E-2</v>
      </c>
      <c r="AV17" s="16">
        <f t="shared" si="22"/>
        <v>734.22748634009315</v>
      </c>
      <c r="AW17" s="17">
        <f t="shared" ref="AW17" si="160">IFERROR(AV17/AV$19,"")</f>
        <v>5.2653968207742985E-2</v>
      </c>
      <c r="AX17" s="16">
        <f t="shared" si="23"/>
        <v>764.46026453494437</v>
      </c>
      <c r="AY17" s="17">
        <f t="shared" ref="AY17" si="161">IFERROR(AX17/AX$19,"")</f>
        <v>4.9683102328469085E-2</v>
      </c>
      <c r="AZ17" s="16">
        <f t="shared" si="24"/>
        <v>726.86834868300707</v>
      </c>
      <c r="BA17" s="17">
        <f t="shared" ref="BA17" si="162">IFERROR(AZ17/AZ$19,"")</f>
        <v>4.6550987468021235E-2</v>
      </c>
      <c r="BB17" s="16">
        <f t="shared" si="25"/>
        <v>738.39641324429863</v>
      </c>
      <c r="BC17" s="17">
        <f t="shared" ref="BC17" si="163">IFERROR(BB17/BB$19,"")</f>
        <v>4.713932154012597E-2</v>
      </c>
      <c r="BD17" s="16">
        <f t="shared" si="26"/>
        <v>933.69729979703516</v>
      </c>
      <c r="BE17" s="17">
        <f t="shared" ref="BE17" si="164">IFERROR(BD17/BD$19,"")</f>
        <v>4.9834076320666151E-2</v>
      </c>
      <c r="BF17" s="16">
        <f t="shared" si="27"/>
        <v>1055.8057497762641</v>
      </c>
      <c r="BG17" s="17">
        <f t="shared" ref="BG17" si="165">IFERROR(BF17/BF$19,"")</f>
        <v>5.335790014946807E-2</v>
      </c>
      <c r="BH17" s="16">
        <f t="shared" si="28"/>
        <v>1053.0437920038621</v>
      </c>
      <c r="BI17" s="43">
        <f t="shared" ref="BI17" si="166">IFERROR(BH17/BH$19,"")</f>
        <v>5.2442391676300458E-2</v>
      </c>
      <c r="BJ17" s="16">
        <f t="shared" si="29"/>
        <v>1087.6180167372129</v>
      </c>
      <c r="BK17" s="43">
        <f t="shared" si="58"/>
        <v>5.3478774612541448E-2</v>
      </c>
    </row>
    <row r="18" spans="2:66" ht="14.25" customHeight="1" x14ac:dyDescent="0.15">
      <c r="B18" s="46" t="s">
        <v>6</v>
      </c>
      <c r="D18" s="16">
        <f t="shared" si="0"/>
        <v>309.15344533569129</v>
      </c>
      <c r="E18" s="17">
        <f t="shared" si="30"/>
        <v>5.1111614180884328E-2</v>
      </c>
      <c r="F18" s="16">
        <f t="shared" si="1"/>
        <v>354.93231056668816</v>
      </c>
      <c r="G18" s="17">
        <f t="shared" si="30"/>
        <v>5.5865428553018778E-2</v>
      </c>
      <c r="H18" s="16">
        <f t="shared" si="2"/>
        <v>354.48626928123866</v>
      </c>
      <c r="I18" s="17">
        <f t="shared" ref="I18" si="167">IFERROR(H18/H$19,"")</f>
        <v>5.6840741511890218E-2</v>
      </c>
      <c r="J18" s="16">
        <f t="shared" si="3"/>
        <v>345.24327648912526</v>
      </c>
      <c r="K18" s="17">
        <f t="shared" ref="K18" si="168">IFERROR(J18/J$19,"")</f>
        <v>5.1760291126029881E-2</v>
      </c>
      <c r="L18" s="16">
        <f t="shared" si="4"/>
        <v>367.40956362374476</v>
      </c>
      <c r="M18" s="17">
        <f t="shared" ref="M18" si="169">IFERROR(L18/L$19,"")</f>
        <v>5.2776726672851007E-2</v>
      </c>
      <c r="N18" s="16">
        <f t="shared" si="5"/>
        <v>374.34172622201658</v>
      </c>
      <c r="O18" s="17">
        <f t="shared" ref="O18" si="170">IFERROR(N18/N$19,"")</f>
        <v>5.1733841589381317E-2</v>
      </c>
      <c r="P18" s="16">
        <f t="shared" si="6"/>
        <v>411.65636973875661</v>
      </c>
      <c r="Q18" s="17">
        <f t="shared" ref="Q18" si="171">IFERROR(P18/P$19,"")</f>
        <v>5.3326980822362653E-2</v>
      </c>
      <c r="R18" s="16">
        <f t="shared" si="7"/>
        <v>466.28058674489932</v>
      </c>
      <c r="S18" s="17">
        <f t="shared" ref="S18" si="172">IFERROR(R18/R$19,"")</f>
        <v>5.8492044075382124E-2</v>
      </c>
      <c r="T18" s="16">
        <f t="shared" si="8"/>
        <v>402.67179382025313</v>
      </c>
      <c r="U18" s="17">
        <f t="shared" ref="U18" si="173">IFERROR(T18/T$19,"")</f>
        <v>4.9323969469862394E-2</v>
      </c>
      <c r="V18" s="16">
        <f t="shared" si="9"/>
        <v>380.12787643503151</v>
      </c>
      <c r="W18" s="17">
        <f t="shared" ref="W18" si="174">IFERROR(V18/V$19,"")</f>
        <v>4.4275897451849552E-2</v>
      </c>
      <c r="X18" s="16">
        <f t="shared" si="10"/>
        <v>398.37859583532099</v>
      </c>
      <c r="Y18" s="17">
        <f t="shared" ref="Y18" si="175">IFERROR(X18/X$19,"")</f>
        <v>4.641511125264642E-2</v>
      </c>
      <c r="Z18" s="16">
        <f t="shared" si="11"/>
        <v>478.9697095956713</v>
      </c>
      <c r="AA18" s="17">
        <f t="shared" ref="AA18" si="176">IFERROR(Z18/Z$19,"")</f>
        <v>5.2226503879788992E-2</v>
      </c>
      <c r="AB18" s="16">
        <f t="shared" si="12"/>
        <v>546.54592728318971</v>
      </c>
      <c r="AC18" s="17">
        <f t="shared" ref="AC18" si="177">IFERROR(AB18/AB$19,"")</f>
        <v>5.2174063551731695E-2</v>
      </c>
      <c r="AD18" s="16">
        <f t="shared" si="13"/>
        <v>579.54734420598686</v>
      </c>
      <c r="AE18" s="17">
        <f t="shared" ref="AE18" si="178">IFERROR(AD18/AD$19,"")</f>
        <v>5.2032902443401766E-2</v>
      </c>
      <c r="AF18" s="16">
        <f t="shared" si="14"/>
        <v>569.92778826420738</v>
      </c>
      <c r="AG18" s="17">
        <f t="shared" ref="AG18" si="179">IFERROR(AF18/AF$19,"")</f>
        <v>5.2023514358124391E-2</v>
      </c>
      <c r="AH18" s="16">
        <f t="shared" si="15"/>
        <v>590.16165627690498</v>
      </c>
      <c r="AI18" s="17">
        <f t="shared" ref="AI18" si="180">IFERROR(AH18/AH$19,"")</f>
        <v>5.0865284760255092E-2</v>
      </c>
      <c r="AJ18" s="16">
        <f t="shared" si="16"/>
        <v>569.65433966350213</v>
      </c>
      <c r="AK18" s="17">
        <f t="shared" ref="AK18" si="181">IFERROR(AJ18/AJ$19,"")</f>
        <v>4.9847549901053327E-2</v>
      </c>
      <c r="AL18" s="16">
        <f t="shared" si="17"/>
        <v>560.92041039912863</v>
      </c>
      <c r="AM18" s="17">
        <f t="shared" ref="AM18" si="182">IFERROR(AL18/AL$19,"")</f>
        <v>5.0350434362679816E-2</v>
      </c>
      <c r="AN18" s="16">
        <f t="shared" si="18"/>
        <v>586.12113197566782</v>
      </c>
      <c r="AO18" s="17">
        <f t="shared" ref="AO18" si="183">IFERROR(AN18/AN$19,"")</f>
        <v>5.0577011417699005E-2</v>
      </c>
      <c r="AP18" s="16">
        <f t="shared" si="19"/>
        <v>538.15593794884728</v>
      </c>
      <c r="AQ18" s="17">
        <f t="shared" ref="AQ18" si="184">IFERROR(AP18/AP$19,"")</f>
        <v>4.48912662485196E-2</v>
      </c>
      <c r="AR18" s="16">
        <f t="shared" si="20"/>
        <v>560.93820661988423</v>
      </c>
      <c r="AS18" s="17">
        <f t="shared" ref="AS18" si="185">IFERROR(AR18/AR$19,"")</f>
        <v>4.4293973268010975E-2</v>
      </c>
      <c r="AT18" s="16">
        <f t="shared" si="21"/>
        <v>600.34213423327503</v>
      </c>
      <c r="AU18" s="17">
        <f t="shared" ref="AU18" si="186">IFERROR(AT18/AT$19,"")</f>
        <v>4.5373221474230493E-2</v>
      </c>
      <c r="AV18" s="16">
        <f t="shared" si="22"/>
        <v>680.95008948572377</v>
      </c>
      <c r="AW18" s="17">
        <f t="shared" ref="AW18" si="187">IFERROR(AV18/AV$19,"")</f>
        <v>4.8833263572801169E-2</v>
      </c>
      <c r="AX18" s="16">
        <f t="shared" si="23"/>
        <v>679.90256505165632</v>
      </c>
      <c r="AY18" s="17">
        <f t="shared" ref="AY18" si="188">IFERROR(AX18/AX$19,"")</f>
        <v>4.4187605661099659E-2</v>
      </c>
      <c r="AZ18" s="16">
        <f t="shared" si="24"/>
        <v>706.12185971467898</v>
      </c>
      <c r="BA18" s="17">
        <f t="shared" ref="BA18" si="189">IFERROR(AZ18/AZ$19,"")</f>
        <v>4.5222315570668796E-2</v>
      </c>
      <c r="BB18" s="16">
        <f t="shared" si="25"/>
        <v>770.87991268487565</v>
      </c>
      <c r="BC18" s="17">
        <f t="shared" ref="BC18" si="190">IFERROR(BB18/BB$19,"")</f>
        <v>4.9213072302470538E-2</v>
      </c>
      <c r="BD18" s="16">
        <f t="shared" si="26"/>
        <v>890.94065847956222</v>
      </c>
      <c r="BE18" s="17">
        <f t="shared" ref="BE18" si="191">IFERROR(BD18/BD$19,"")</f>
        <v>4.7552032957047699E-2</v>
      </c>
      <c r="BF18" s="16">
        <f t="shared" si="27"/>
        <v>967.31234800977791</v>
      </c>
      <c r="BG18" s="17">
        <f t="shared" ref="BG18" si="192">IFERROR(BF18/BF$19,"")</f>
        <v>4.8885655045344013E-2</v>
      </c>
      <c r="BH18" s="16">
        <f t="shared" si="28"/>
        <v>990.54184505736032</v>
      </c>
      <c r="BI18" s="43">
        <f t="shared" ref="BI18" si="193">IFERROR(BH18/BH$19,"")</f>
        <v>4.9329746592412266E-2</v>
      </c>
      <c r="BJ18" s="16">
        <f t="shared" si="29"/>
        <v>1032.6511357394422</v>
      </c>
      <c r="BK18" s="43">
        <f t="shared" si="58"/>
        <v>5.0776022915900131E-2</v>
      </c>
    </row>
    <row r="19" spans="2:66" ht="14.25" customHeight="1" x14ac:dyDescent="0.15">
      <c r="B19" s="47" t="s">
        <v>22</v>
      </c>
      <c r="C19" s="18"/>
      <c r="D19" s="19">
        <f t="shared" ref="D19:AI19" si="194">SUM(D12:D18)</f>
        <v>6048.5948309438099</v>
      </c>
      <c r="E19" s="20">
        <f t="shared" si="194"/>
        <v>0.99999999999999989</v>
      </c>
      <c r="F19" s="19">
        <f t="shared" si="194"/>
        <v>6353.3444521926758</v>
      </c>
      <c r="G19" s="20">
        <f t="shared" si="194"/>
        <v>1.0000000000000002</v>
      </c>
      <c r="H19" s="19">
        <f t="shared" si="194"/>
        <v>6236.4821403162996</v>
      </c>
      <c r="I19" s="20">
        <f t="shared" si="194"/>
        <v>1</v>
      </c>
      <c r="J19" s="19">
        <f t="shared" si="194"/>
        <v>6670.0412416247964</v>
      </c>
      <c r="K19" s="20">
        <f t="shared" si="194"/>
        <v>1</v>
      </c>
      <c r="L19" s="19">
        <f t="shared" si="194"/>
        <v>6961.5830080031228</v>
      </c>
      <c r="M19" s="20">
        <f t="shared" si="194"/>
        <v>1.0000000000000002</v>
      </c>
      <c r="N19" s="19">
        <f t="shared" si="194"/>
        <v>7235.9158864176143</v>
      </c>
      <c r="O19" s="20">
        <f t="shared" si="194"/>
        <v>1</v>
      </c>
      <c r="P19" s="19">
        <f t="shared" si="194"/>
        <v>7719.4763961984636</v>
      </c>
      <c r="Q19" s="20">
        <f t="shared" si="194"/>
        <v>1.0000000000000002</v>
      </c>
      <c r="R19" s="19">
        <f t="shared" si="194"/>
        <v>7971.692460328044</v>
      </c>
      <c r="S19" s="20">
        <f t="shared" si="194"/>
        <v>0.99999999999999978</v>
      </c>
      <c r="T19" s="19">
        <f t="shared" si="194"/>
        <v>8163.8156488254863</v>
      </c>
      <c r="U19" s="20">
        <f t="shared" si="194"/>
        <v>1</v>
      </c>
      <c r="V19" s="19">
        <f t="shared" si="194"/>
        <v>8585.4358310506086</v>
      </c>
      <c r="W19" s="20">
        <f t="shared" si="194"/>
        <v>0.99999999999999989</v>
      </c>
      <c r="X19" s="19">
        <f t="shared" si="194"/>
        <v>8582.9503599995551</v>
      </c>
      <c r="Y19" s="20">
        <f t="shared" si="194"/>
        <v>1.0000000000000002</v>
      </c>
      <c r="Z19" s="19">
        <f t="shared" si="194"/>
        <v>9171.0084729800692</v>
      </c>
      <c r="AA19" s="20">
        <f t="shared" si="194"/>
        <v>1</v>
      </c>
      <c r="AB19" s="19">
        <f t="shared" si="194"/>
        <v>10475.433387343461</v>
      </c>
      <c r="AC19" s="20">
        <f t="shared" si="194"/>
        <v>1</v>
      </c>
      <c r="AD19" s="19">
        <f t="shared" si="194"/>
        <v>11138.093725145995</v>
      </c>
      <c r="AE19" s="20">
        <f t="shared" si="194"/>
        <v>1</v>
      </c>
      <c r="AF19" s="19">
        <f t="shared" si="194"/>
        <v>10955.195843573438</v>
      </c>
      <c r="AG19" s="20">
        <f t="shared" si="194"/>
        <v>1</v>
      </c>
      <c r="AH19" s="19">
        <f t="shared" si="194"/>
        <v>11602.444753008502</v>
      </c>
      <c r="AI19" s="20">
        <f t="shared" si="194"/>
        <v>0.99999999999999978</v>
      </c>
      <c r="AJ19" s="19">
        <f t="shared" ref="AJ19:BI19" si="195">SUM(AJ12:AJ18)</f>
        <v>11427.930576212028</v>
      </c>
      <c r="AK19" s="20">
        <f t="shared" si="195"/>
        <v>1</v>
      </c>
      <c r="AL19" s="19">
        <f t="shared" si="195"/>
        <v>11140.329125241624</v>
      </c>
      <c r="AM19" s="20">
        <f t="shared" si="195"/>
        <v>1</v>
      </c>
      <c r="AN19" s="19">
        <f t="shared" si="195"/>
        <v>11588.686550399054</v>
      </c>
      <c r="AO19" s="20">
        <f t="shared" si="195"/>
        <v>1.0000000000000002</v>
      </c>
      <c r="AP19" s="19">
        <f t="shared" si="195"/>
        <v>11987.987484460729</v>
      </c>
      <c r="AQ19" s="20">
        <f t="shared" si="195"/>
        <v>1</v>
      </c>
      <c r="AR19" s="19">
        <f t="shared" si="195"/>
        <v>12663.984854684344</v>
      </c>
      <c r="AS19" s="20">
        <f t="shared" si="195"/>
        <v>0.99999999999999978</v>
      </c>
      <c r="AT19" s="19">
        <f t="shared" si="195"/>
        <v>13231.199256465325</v>
      </c>
      <c r="AU19" s="20">
        <f t="shared" si="195"/>
        <v>1</v>
      </c>
      <c r="AV19" s="19">
        <f t="shared" si="195"/>
        <v>13944.390353320454</v>
      </c>
      <c r="AW19" s="20">
        <f t="shared" si="195"/>
        <v>0.99999999999999989</v>
      </c>
      <c r="AX19" s="19">
        <f t="shared" si="195"/>
        <v>15386.725641262912</v>
      </c>
      <c r="AY19" s="20">
        <f t="shared" si="195"/>
        <v>1</v>
      </c>
      <c r="AZ19" s="63">
        <f t="shared" si="195"/>
        <v>15614.456066744839</v>
      </c>
      <c r="BA19" s="64">
        <f t="shared" si="195"/>
        <v>1</v>
      </c>
      <c r="BB19" s="63">
        <f t="shared" si="195"/>
        <v>15664.128992941918</v>
      </c>
      <c r="BC19" s="64">
        <f t="shared" si="195"/>
        <v>1.0000000000000002</v>
      </c>
      <c r="BD19" s="63">
        <f t="shared" si="195"/>
        <v>18736.121319656759</v>
      </c>
      <c r="BE19" s="64">
        <f t="shared" si="195"/>
        <v>1</v>
      </c>
      <c r="BF19" s="63">
        <f t="shared" si="195"/>
        <v>19787.243253926841</v>
      </c>
      <c r="BG19" s="64">
        <f t="shared" si="195"/>
        <v>1</v>
      </c>
      <c r="BH19" s="63">
        <f t="shared" si="195"/>
        <v>20080.010814604957</v>
      </c>
      <c r="BI19" s="65">
        <f t="shared" si="195"/>
        <v>1</v>
      </c>
      <c r="BJ19" s="63">
        <f t="shared" ref="BJ19:BK19" si="196">SUM(BJ12:BJ18)</f>
        <v>20337.377298135638</v>
      </c>
      <c r="BK19" s="65">
        <f t="shared" si="196"/>
        <v>1.0000000000000004</v>
      </c>
    </row>
    <row r="20" spans="2:66" ht="14.25" customHeight="1" x14ac:dyDescent="0.15">
      <c r="B20" s="48" t="s">
        <v>21</v>
      </c>
      <c r="C20" s="36"/>
      <c r="D20" s="39" vm="351">
        <f>IFERROR(CUBEVALUE("ThisWorkbookDataModel","[Measures].[Enr]","[Enrollment].[SchoolYear].["&amp;RIGHT(D$7,7)&amp;"]","[Enrollment].[DistTitle].["&amp;$B$3&amp;"]"),"")</f>
        <v>3799.92</v>
      </c>
      <c r="E20" s="38"/>
      <c r="F20" s="39" vm="353">
        <f>IFERROR(CUBEVALUE("ThisWorkbookDataModel","[Measures].[Enr]","[Enrollment].[SchoolYear].["&amp;RIGHT(F$7,7)&amp;"]","[Enrollment].[DistTitle].["&amp;$B$3&amp;"]"),"")</f>
        <v>3800.15</v>
      </c>
      <c r="G20" s="39"/>
      <c r="H20" s="39" vm="355">
        <f>IFERROR(CUBEVALUE("ThisWorkbookDataModel","[Measures].[Enr]","[Enrollment].[SchoolYear].["&amp;RIGHT(H$7,7)&amp;"]","[Enrollment].[DistTitle].["&amp;$B$3&amp;"]"),"")</f>
        <v>3795.14</v>
      </c>
      <c r="I20" s="39"/>
      <c r="J20" s="39" vm="358">
        <f>IFERROR(CUBEVALUE("ThisWorkbookDataModel","[Measures].[Enr]","[Enrollment].[SchoolYear].["&amp;RIGHT(J$7,7)&amp;"]","[Enrollment].[DistTitle].["&amp;$B$3&amp;"]"),"")</f>
        <v>3747.67</v>
      </c>
      <c r="K20" s="39"/>
      <c r="L20" s="39" vm="352">
        <f>IFERROR(CUBEVALUE("ThisWorkbookDataModel","[Measures].[Enr]","[Enrollment].[SchoolYear].["&amp;RIGHT(L$7,7)&amp;"]","[Enrollment].[DistTitle].["&amp;$B$3&amp;"]"),"")</f>
        <v>3688.56</v>
      </c>
      <c r="M20" s="39"/>
      <c r="N20" s="39" vm="354">
        <f>IFERROR(CUBEVALUE("ThisWorkbookDataModel","[Measures].[Enr]","[Enrollment].[SchoolYear].["&amp;RIGHT(N$7,7)&amp;"]","[Enrollment].[DistTitle].["&amp;$B$3&amp;"]"),"")</f>
        <v>3717.83</v>
      </c>
      <c r="O20" s="39"/>
      <c r="P20" s="39" vm="356">
        <f>IFERROR(CUBEVALUE("ThisWorkbookDataModel","[Measures].[Enr]","[Enrollment].[SchoolYear].["&amp;RIGHT(P$7,7)&amp;"]","[Enrollment].[DistTitle].["&amp;$B$3&amp;"]"),"")</f>
        <v>3786.89</v>
      </c>
      <c r="Q20" s="39"/>
      <c r="R20" s="39" vm="357">
        <f>IFERROR(CUBEVALUE("ThisWorkbookDataModel","[Measures].[Enr]","[Enrollment].[SchoolYear].["&amp;RIGHT(R$7,7)&amp;"]","[Enrollment].[DistTitle].["&amp;$B$3&amp;"]"),"")</f>
        <v>3749.5</v>
      </c>
      <c r="S20" s="39"/>
      <c r="T20" s="39" vm="359">
        <f>IFERROR(CUBEVALUE("ThisWorkbookDataModel","[Measures].[Enr]","[Enrollment].[SchoolYear].["&amp;RIGHT(T$7,7)&amp;"]","[Enrollment].[DistTitle].["&amp;$B$3&amp;"]"),"")</f>
        <v>3755.17</v>
      </c>
      <c r="U20" s="39"/>
      <c r="V20" s="39" vm="360">
        <f>IFERROR(CUBEVALUE("ThisWorkbookDataModel","[Measures].[Enr]","[Enrollment].[SchoolYear].["&amp;RIGHT(V$7,7)&amp;"]","[Enrollment].[DistTitle].["&amp;$B$3&amp;"]"),"")</f>
        <v>3727.27</v>
      </c>
      <c r="W20" s="39"/>
      <c r="X20" s="39" vm="361">
        <f>IFERROR(CUBEVALUE("ThisWorkbookDataModel","[Measures].[Enr]","[Enrollment].[SchoolYear].["&amp;RIGHT(X$7,7)&amp;"]","[Enrollment].[DistTitle].["&amp;$B$3&amp;"]"),"")</f>
        <v>3605.56</v>
      </c>
      <c r="Y20" s="39"/>
      <c r="Z20" s="39" vm="362">
        <f>IFERROR(CUBEVALUE("ThisWorkbookDataModel","[Measures].[Enr]","[Enrollment].[SchoolYear].["&amp;RIGHT(Z$7,7)&amp;"]","[Enrollment].[DistTitle].["&amp;$B$3&amp;"]"),"")</f>
        <v>3504.08</v>
      </c>
      <c r="AA20" s="39"/>
      <c r="AB20" s="39" vm="363">
        <f>IFERROR(CUBEVALUE("ThisWorkbookDataModel","[Measures].[Enr]","[Enrollment].[SchoolYear].["&amp;RIGHT(AB$7,7)&amp;"]","[Enrollment].[DistTitle].["&amp;$B$3&amp;"]"),"")</f>
        <v>3301.85</v>
      </c>
      <c r="AC20" s="39"/>
      <c r="AD20" s="39" vm="364">
        <f>IFERROR(CUBEVALUE("ThisWorkbookDataModel","[Measures].[Enr]","[Enrollment].[SchoolYear].["&amp;RIGHT(AD$7,7)&amp;"]","[Enrollment].[DistTitle].["&amp;$B$3&amp;"]"),"")</f>
        <v>3155.93</v>
      </c>
      <c r="AE20" s="39"/>
      <c r="AF20" s="39" vm="365">
        <f>IFERROR(CUBEVALUE("ThisWorkbookDataModel","[Measures].[Enr]","[Enrollment].[SchoolYear].["&amp;RIGHT(AF$7,7)&amp;"]","[Enrollment].[DistTitle].["&amp;$B$3&amp;"]"),"")</f>
        <v>3157.52</v>
      </c>
      <c r="AG20" s="39"/>
      <c r="AH20" s="39" vm="366">
        <f>IFERROR(CUBEVALUE("ThisWorkbookDataModel","[Measures].[Enr]","[Enrollment].[SchoolYear].["&amp;RIGHT(AH$7,7)&amp;"]","[Enrollment].[DistTitle].["&amp;$B$3&amp;"]"),"")</f>
        <v>3089.58</v>
      </c>
      <c r="AI20" s="39"/>
      <c r="AJ20" s="39" vm="367">
        <f>IFERROR(CUBEVALUE("ThisWorkbookDataModel","[Measures].[Enr]","[Enrollment].[SchoolYear].["&amp;RIGHT(AJ$7,7)&amp;"]","[Enrollment].[DistTitle].["&amp;$B$3&amp;"]"),"")</f>
        <v>3139.99</v>
      </c>
      <c r="AK20" s="39"/>
      <c r="AL20" s="39" vm="368">
        <f>IFERROR(CUBEVALUE("ThisWorkbookDataModel","[Measures].[Enr]","[Enrollment].[SchoolYear].["&amp;RIGHT(AL$7,7)&amp;"]","[Enrollment].[DistTitle].["&amp;$B$3&amp;"]"),"")</f>
        <v>3176.42</v>
      </c>
      <c r="AM20" s="39"/>
      <c r="AN20" s="39" vm="369">
        <f>IFERROR(CUBEVALUE("ThisWorkbookDataModel","[Measures].[Enr]","[Enrollment].[SchoolYear].["&amp;RIGHT(AN$7,7)&amp;"]","[Enrollment].[DistTitle].["&amp;$B$3&amp;"]"),"")</f>
        <v>3213.85</v>
      </c>
      <c r="AO20" s="39"/>
      <c r="AP20" s="39" vm="370">
        <f>IFERROR(CUBEVALUE("ThisWorkbookDataModel","[Measures].[Enr]","[Enrollment].[SchoolYear].["&amp;RIGHT(AP$7,7)&amp;"]","[Enrollment].[DistTitle].["&amp;$B$3&amp;"]"),"")</f>
        <v>3209.61</v>
      </c>
      <c r="AQ20" s="39"/>
      <c r="AR20" s="39" vm="371">
        <f>IFERROR(CUBEVALUE("ThisWorkbookDataModel","[Measures].[Enr]","[Enrollment].[SchoolYear].["&amp;RIGHT(AR$7,7)&amp;"]","[Enrollment].[DistTitle].["&amp;$B$3&amp;"]"),"")</f>
        <v>3250.51</v>
      </c>
      <c r="AS20" s="39"/>
      <c r="AT20" s="39" vm="372">
        <f>IFERROR(CUBEVALUE("ThisWorkbookDataModel","[Measures].[Enr]","[Enrollment].[SchoolYear].["&amp;RIGHT(AT$7,7)&amp;"]","[Enrollment].[DistTitle].["&amp;$B$3&amp;"]"),"")</f>
        <v>3324.66</v>
      </c>
      <c r="AU20" s="39"/>
      <c r="AV20" s="39" vm="373">
        <f>IFERROR(CUBEVALUE("ThisWorkbookDataModel","[Measures].[Enr]","[Enrollment].[SchoolYear].["&amp;RIGHT(AV$7,7)&amp;"]","[Enrollment].[DistTitle].["&amp;$B$3&amp;"]"),"")</f>
        <v>3374.84</v>
      </c>
      <c r="AW20" s="39"/>
      <c r="AX20" s="39" vm="374">
        <f>IFERROR(CUBEVALUE("ThisWorkbookDataModel","[Measures].[Enr]","[Enrollment].[SchoolYear].["&amp;RIGHT(AX$7,7)&amp;"]","[Enrollment].[DistTitle].["&amp;$B$3&amp;"]"),"")</f>
        <v>3350.03</v>
      </c>
      <c r="AY20" s="39"/>
      <c r="AZ20" s="66" vm="375">
        <f>IFERROR(CUBEVALUE("ThisWorkbookDataModel","[Measures].[Enr]","[Enrollment].[SchoolYear].["&amp;RIGHT(AZ$7,7)&amp;"]","[Enrollment].[DistTitle].["&amp;$B$3&amp;"]"),"")</f>
        <v>3334.49</v>
      </c>
      <c r="BA20" s="66"/>
      <c r="BB20" s="66" vm="376">
        <f>IFERROR(CUBEVALUE("ThisWorkbookDataModel","[Measures].[Enr]","[Enrollment].[SchoolYear].["&amp;RIGHT(BB$7,7)&amp;"]","[Enrollment].[DistTitle].["&amp;$B$3&amp;"]"),"")</f>
        <v>3101.41</v>
      </c>
      <c r="BC20" s="66"/>
      <c r="BD20" s="66" vm="377">
        <f>IFERROR(CUBEVALUE("ThisWorkbookDataModel","[Measures].[Enr]","[Enrollment].[SchoolYear].["&amp;RIGHT(BD$7,7)&amp;"]","[Enrollment].[DistTitle].["&amp;$B$3&amp;"]"),"")</f>
        <v>3113.84</v>
      </c>
      <c r="BE20" s="66"/>
      <c r="BF20" s="66" vm="378">
        <f>IFERROR(CUBEVALUE("ThisWorkbookDataModel","[Measures].[Enr]","[Enrollment].[SchoolYear].["&amp;RIGHT(BF$7,7)&amp;"]","[Enrollment].[DistTitle].["&amp;$B$3&amp;"]"),"")</f>
        <v>3162.21</v>
      </c>
      <c r="BG20" s="66"/>
      <c r="BH20" s="66" vm="30">
        <f>IFERROR(CUBEVALUE("ThisWorkbookDataModel","[Measures].[Enr]","[Enrollment].[SchoolYear].["&amp;RIGHT(BH$7,7)&amp;"]","[Enrollment].[DistTitle].["&amp;$B$3&amp;"]"),"")</f>
        <v>3148.52</v>
      </c>
      <c r="BI20" s="67"/>
      <c r="BJ20" s="66" vm="379">
        <f>IFERROR(CUBEVALUE("ThisWorkbookDataModel","[Measures].[Enr]","[Enrollment].[SchoolYear].["&amp;RIGHT(BJ$7,7)&amp;"]","[Enrollment].[DistTitle].["&amp;$B$3&amp;"]"),"")</f>
        <v>3094.9</v>
      </c>
      <c r="BK20" s="67"/>
    </row>
    <row r="21" spans="2:66" ht="7.5" customHeight="1" x14ac:dyDescent="0.15"/>
    <row r="22" spans="2:66" ht="14.25" customHeight="1" x14ac:dyDescent="0.15">
      <c r="B22" s="58" t="str">
        <f>Districts!N3&amp;" Districts with Total FTE Enrollment "&amp;Districts!N2</f>
        <v>27 Districts with Total FTE Enrollment 3,000 to 4,999</v>
      </c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6"/>
      <c r="BJ22" s="34"/>
      <c r="BK22" s="6"/>
    </row>
    <row r="23" spans="2:66" ht="14.25" customHeight="1" x14ac:dyDescent="0.15">
      <c r="B23" s="59" t="str">
        <f>B12</f>
        <v>Teaching</v>
      </c>
      <c r="D23" s="16">
        <f>IFERROR(CUBEVALUE("ThisWorkbookDataModel","[Measures].[Exp]","[Expenditures].[ActivityCategoryTitle].["&amp;$B23&amp;"]","[Expenditures].[SchoolYear].["&amp;RIGHT(D$7,7)&amp;"]","[DistrictBySize].[DistrictGroupTitle].["&amp;Districts!$N$2&amp;"]")/D$31,"")</f>
        <v>3546.8719748372796</v>
      </c>
      <c r="E23" s="17">
        <f>IFERROR(D23/D$30,"")</f>
        <v>0.62222275664181736</v>
      </c>
      <c r="F23" s="16">
        <f>IFERROR(CUBEVALUE("ThisWorkbookDataModel","[Measures].[Exp]","[Expenditures].[ActivityCategoryTitle].["&amp;$B23&amp;"]","[Expenditures].[SchoolYear].["&amp;RIGHT(F$7,7)&amp;"]","[DistrictBySize].[DistrictGroupTitle].["&amp;Districts!$N$2&amp;"]")/F$31,"")</f>
        <v>3629.6056087358393</v>
      </c>
      <c r="G23" s="17">
        <f>IFERROR(F23/F$30,"")</f>
        <v>0.62490635178243248</v>
      </c>
      <c r="H23" s="16">
        <f>IFERROR(CUBEVALUE("ThisWorkbookDataModel","[Measures].[Exp]","[Expenditures].[ActivityCategoryTitle].["&amp;$B23&amp;"]","[Expenditures].[SchoolYear].["&amp;RIGHT(H$7,7)&amp;"]","[DistrictBySize].[DistrictGroupTitle].["&amp;Districts!$N$2&amp;"]")/H$31,"")</f>
        <v>3756.6732600732589</v>
      </c>
      <c r="I23" s="17">
        <f>IFERROR(H23/H$30,"")</f>
        <v>0.61671963091356574</v>
      </c>
      <c r="J23" s="16">
        <f>IFERROR(CUBEVALUE("ThisWorkbookDataModel","[Measures].[Exp]","[Expenditures].[ActivityCategoryTitle].["&amp;$B23&amp;"]","[Expenditures].[SchoolYear].["&amp;RIGHT(J$7,7)&amp;"]","[DistrictBySize].[DistrictGroupTitle].["&amp;Districts!$N$2&amp;"]")/J$31,"")</f>
        <v>3857.8137377391813</v>
      </c>
      <c r="K23" s="17">
        <f>IFERROR(J23/J$30,"")</f>
        <v>0.62255228333815038</v>
      </c>
      <c r="L23" s="16">
        <f>IFERROR(CUBEVALUE("ThisWorkbookDataModel","[Measures].[Exp]","[Expenditures].[ActivityCategoryTitle].["&amp;$B23&amp;"]","[Expenditures].[SchoolYear].["&amp;RIGHT(L$7,7)&amp;"]","[DistrictBySize].[DistrictGroupTitle].["&amp;Districts!$N$2&amp;"]")/L$31,"")</f>
        <v>4015.6170401809077</v>
      </c>
      <c r="M23" s="17">
        <f>IFERROR(L23/L$30,"")</f>
        <v>0.61824508008073964</v>
      </c>
      <c r="N23" s="16">
        <f>IFERROR(CUBEVALUE("ThisWorkbookDataModel","[Measures].[Exp]","[Expenditures].[ActivityCategoryTitle].["&amp;$B23&amp;"]","[Expenditures].[SchoolYear].["&amp;RIGHT(N$7,7)&amp;"]","[DistrictBySize].[DistrictGroupTitle].["&amp;Districts!$N$2&amp;"]")/N$31,"")</f>
        <v>4235.4971193964911</v>
      </c>
      <c r="O23" s="17">
        <f>IFERROR(N23/N$30,"")</f>
        <v>0.61705400744933669</v>
      </c>
      <c r="P23" s="16">
        <f>IFERROR(CUBEVALUE("ThisWorkbookDataModel","[Measures].[Exp]","[Expenditures].[ActivityCategoryTitle].["&amp;$B23&amp;"]","[Expenditures].[SchoolYear].["&amp;RIGHT(P$7,7)&amp;"]","[DistrictBySize].[DistrictGroupTitle].["&amp;Districts!$N$2&amp;"]")/P$31,"")</f>
        <v>4375.0980990422358</v>
      </c>
      <c r="Q23" s="17">
        <f>IFERROR(P23/P$30,"")</f>
        <v>0.61229029549924507</v>
      </c>
      <c r="R23" s="16">
        <f>IFERROR(CUBEVALUE("ThisWorkbookDataModel","[Measures].[Exp]","[Expenditures].[ActivityCategoryTitle].["&amp;$B23&amp;"]","[Expenditures].[SchoolYear].["&amp;RIGHT(R$7,7)&amp;"]","[DistrictBySize].[DistrictGroupTitle].["&amp;Districts!$N$2&amp;"]")/R$31,"")</f>
        <v>4507.95286340852</v>
      </c>
      <c r="S23" s="17">
        <f>IFERROR(R23/R$30,"")</f>
        <v>0.61342513792249875</v>
      </c>
      <c r="T23" s="16">
        <f>IFERROR(CUBEVALUE("ThisWorkbookDataModel","[Measures].[Exp]","[Expenditures].[ActivityCategoryTitle].["&amp;$B23&amp;"]","[Expenditures].[SchoolYear].["&amp;RIGHT(T$7,7)&amp;"]","[DistrictBySize].[DistrictGroupTitle].["&amp;Districts!$N$2&amp;"]")/T$31,"")</f>
        <v>4616.5480303730083</v>
      </c>
      <c r="U23" s="17">
        <f>IFERROR(T23/T$30,"")</f>
        <v>0.60943204057786926</v>
      </c>
      <c r="V23" s="16">
        <f>IFERROR(CUBEVALUE("ThisWorkbookDataModel","[Measures].[Exp]","[Expenditures].[ActivityCategoryTitle].["&amp;$B23&amp;"]","[Expenditures].[SchoolYear].["&amp;RIGHT(V$7,7)&amp;"]","[DistrictBySize].[DistrictGroupTitle].["&amp;Districts!$N$2&amp;"]")/V$31,"")</f>
        <v>4772.1528805252274</v>
      </c>
      <c r="W23" s="17">
        <f>IFERROR(V23/V$30,"")</f>
        <v>0.60756662382934301</v>
      </c>
      <c r="X23" s="16">
        <f>IFERROR(CUBEVALUE("ThisWorkbookDataModel","[Measures].[Exp]","[Expenditures].[ActivityCategoryTitle].["&amp;$B23&amp;"]","[Expenditures].[SchoolYear].["&amp;RIGHT(X$7,7)&amp;"]","[DistrictBySize].[DistrictGroupTitle].["&amp;Districts!$N$2&amp;"]")/X$31,"")</f>
        <v>4965.6463657030054</v>
      </c>
      <c r="Y23" s="17">
        <f>IFERROR(X23/X$30,"")</f>
        <v>0.60626255066076051</v>
      </c>
      <c r="Z23" s="16">
        <f>IFERROR(CUBEVALUE("ThisWorkbookDataModel","[Measures].[Exp]","[Expenditures].[ActivityCategoryTitle].["&amp;$B23&amp;"]","[Expenditures].[SchoolYear].["&amp;RIGHT(Z$7,7)&amp;"]","[DistrictBySize].[DistrictGroupTitle].["&amp;Districts!$N$2&amp;"]")/Z$31,"")</f>
        <v>5267.5061913051777</v>
      </c>
      <c r="AA23" s="17">
        <f>IFERROR(Z23/Z$30,"")</f>
        <v>0.60547307224726232</v>
      </c>
      <c r="AB23" s="16">
        <f>IFERROR(CUBEVALUE("ThisWorkbookDataModel","[Measures].[Exp]","[Expenditures].[ActivityCategoryTitle].["&amp;$B23&amp;"]","[Expenditures].[SchoolYear].["&amp;RIGHT(AB$7,7)&amp;"]","[DistrictBySize].[DistrictGroupTitle].["&amp;Districts!$N$2&amp;"]")/AB$31,"")</f>
        <v>5635.8225290334758</v>
      </c>
      <c r="AC23" s="17">
        <f>IFERROR(AB23/AB$30,"")</f>
        <v>0.60824420074607755</v>
      </c>
      <c r="AD23" s="16">
        <f>IFERROR(CUBEVALUE("ThisWorkbookDataModel","[Measures].[Exp]","[Expenditures].[ActivityCategoryTitle].["&amp;$B23&amp;"]","[Expenditures].[SchoolYear].["&amp;RIGHT(AD$7,7)&amp;"]","[DistrictBySize].[DistrictGroupTitle].["&amp;Districts!$N$2&amp;"]")/AD$31,"")</f>
        <v>6060.1551670461367</v>
      </c>
      <c r="AE23" s="17">
        <f>IFERROR(AD23/AD$30,"")</f>
        <v>0.61759909193140861</v>
      </c>
      <c r="AF23" s="16">
        <f>IFERROR(CUBEVALUE("ThisWorkbookDataModel","[Measures].[Exp]","[Expenditures].[ActivityCategoryTitle].["&amp;$B23&amp;"]","[Expenditures].[SchoolYear].["&amp;RIGHT(AF$7,7)&amp;"]","[DistrictBySize].[DistrictGroupTitle].["&amp;Districts!$N$2&amp;"]")/AF$31,"")</f>
        <v>5916.4999570841783</v>
      </c>
      <c r="AG23" s="17">
        <f>IFERROR(AF23/AF$30,"")</f>
        <v>0.61882240999823979</v>
      </c>
      <c r="AH23" s="16">
        <f>IFERROR(CUBEVALUE("ThisWorkbookDataModel","[Measures].[Exp]","[Expenditures].[ActivityCategoryTitle].["&amp;$B23&amp;"]","[Expenditures].[SchoolYear].["&amp;RIGHT(AH$7,7)&amp;"]","[DistrictBySize].[DistrictGroupTitle].["&amp;Districts!$N$2&amp;"]")/AH$31,"")</f>
        <v>6028.4294840311031</v>
      </c>
      <c r="AI23" s="17">
        <f>IFERROR(AH23/AH$30,"")</f>
        <v>0.61669569841718308</v>
      </c>
      <c r="AJ23" s="16">
        <f>IFERROR(CUBEVALUE("ThisWorkbookDataModel","[Measures].[Exp]","[Expenditures].[ActivityCategoryTitle].["&amp;$B23&amp;"]","[Expenditures].[SchoolYear].["&amp;RIGHT(AJ$7,7)&amp;"]","[DistrictBySize].[DistrictGroupTitle].["&amp;Districts!$N$2&amp;"]")/AJ$31,"")</f>
        <v>5775.3676625892294</v>
      </c>
      <c r="AK23" s="17">
        <f>IFERROR(AJ23/AJ$30,"")</f>
        <v>0.59522813783319328</v>
      </c>
      <c r="AL23" s="16">
        <f>IFERROR(CUBEVALUE("ThisWorkbookDataModel","[Measures].[Exp]","[Expenditures].[ActivityCategoryTitle].["&amp;$B23&amp;"]","[Expenditures].[SchoolYear].["&amp;RIGHT(AL$7,7)&amp;"]","[DistrictBySize].[DistrictGroupTitle].["&amp;Districts!$N$2&amp;"]")/AL$31,"")</f>
        <v>5792.8769769270893</v>
      </c>
      <c r="AM23" s="17">
        <f>IFERROR(AL23/AL$30,"")</f>
        <v>0.59165767517522705</v>
      </c>
      <c r="AN23" s="16">
        <f>IFERROR(CUBEVALUE("ThisWorkbookDataModel","[Measures].[Exp]","[Expenditures].[ActivityCategoryTitle].["&amp;$B23&amp;"]","[Expenditures].[SchoolYear].["&amp;RIGHT(AN$7,7)&amp;"]","[DistrictBySize].[DistrictGroupTitle].["&amp;Districts!$N$2&amp;"]")/AN$31,"")</f>
        <v>6047.8939945297416</v>
      </c>
      <c r="AO23" s="17">
        <f>IFERROR(AN23/AN$30,"")</f>
        <v>0.58740343484607416</v>
      </c>
      <c r="AP23" s="16">
        <f>IFERROR(CUBEVALUE("ThisWorkbookDataModel","[Measures].[Exp]","[Expenditures].[ActivityCategoryTitle].["&amp;$B23&amp;"]","[Expenditures].[SchoolYear].["&amp;RIGHT(AP$7,7)&amp;"]","[DistrictBySize].[DistrictGroupTitle].["&amp;Districts!$N$2&amp;"]")/AP$31,"")</f>
        <v>6138.6604712247863</v>
      </c>
      <c r="AQ23" s="17">
        <f>IFERROR(AP23/AP$30,"")</f>
        <v>0.57912444267366969</v>
      </c>
      <c r="AR23" s="16">
        <f>IFERROR(CUBEVALUE("ThisWorkbookDataModel","[Measures].[Exp]","[Expenditures].[ActivityCategoryTitle].["&amp;$B23&amp;"]","[Expenditures].[SchoolYear].["&amp;RIGHT(AR$7,7)&amp;"]","[DistrictBySize].[DistrictGroupTitle].["&amp;Districts!$N$2&amp;"]")/AR$31,"")</f>
        <v>6534.4734982445216</v>
      </c>
      <c r="AS23" s="17">
        <f>IFERROR(AR23/AR$30,"")</f>
        <v>0.57762062985164675</v>
      </c>
      <c r="AT23" s="16">
        <f>IFERROR(CUBEVALUE("ThisWorkbookDataModel","[Measures].[Exp]","[Expenditures].[ActivityCategoryTitle].["&amp;$B23&amp;"]","[Expenditures].[SchoolYear].["&amp;RIGHT(AT$7,7)&amp;"]","[DistrictBySize].[DistrictGroupTitle].["&amp;Districts!$N$2&amp;"]")/AT$31,"")</f>
        <v>6820.8941439732862</v>
      </c>
      <c r="AU23" s="17">
        <f>IFERROR(AT23/AT$30,"")</f>
        <v>0.57714815575059053</v>
      </c>
      <c r="AV23" s="16">
        <f>IFERROR(CUBEVALUE("ThisWorkbookDataModel","[Measures].[Exp]","[Expenditures].[ActivityCategoryTitle].["&amp;$B23&amp;"]","[Expenditures].[SchoolYear].["&amp;RIGHT(AV$7,7)&amp;"]","[DistrictBySize].[DistrictGroupTitle].["&amp;Districts!$N$2&amp;"]")/AV$31,"")</f>
        <v>7368.0957366210268</v>
      </c>
      <c r="AW23" s="17">
        <f>IFERROR(AV23/AV$30,"")</f>
        <v>0.57680653899697421</v>
      </c>
      <c r="AX23" s="16">
        <f>IFERROR(CUBEVALUE("ThisWorkbookDataModel","[Measures].[Exp]","[Expenditures].[ActivityCategoryTitle].["&amp;$B23&amp;"]","[Expenditures].[SchoolYear].["&amp;RIGHT(AX$7,7)&amp;"]","[DistrictBySize].[DistrictGroupTitle].["&amp;Districts!$N$2&amp;"]")/AX$31,"")</f>
        <v>8348.8404526976283</v>
      </c>
      <c r="AY23" s="17">
        <f>IFERROR(AX23/AX$30,"")</f>
        <v>0.58785623066822956</v>
      </c>
      <c r="AZ23" s="16">
        <f>IFERROR(CUBEVALUE("ThisWorkbookDataModel","[Measures].[Exp]","[Expenditures].[ActivityCategoryTitle].["&amp;$B23&amp;"]","[Expenditures].[SchoolYear].["&amp;RIGHT(AZ$7,7)&amp;"]","[DistrictBySize].[DistrictGroupTitle].["&amp;Districts!$N$2&amp;"]")/AZ$31,"")</f>
        <v>8617.3747581129774</v>
      </c>
      <c r="BA23" s="17">
        <f>IFERROR(AZ23/AZ$30,"")</f>
        <v>0.58864310826308675</v>
      </c>
      <c r="BB23" s="16">
        <f>IFERROR(CUBEVALUE("ThisWorkbookDataModel","[Measures].[Exp]","[Expenditures].[ActivityCategoryTitle].["&amp;$B23&amp;"]","[Expenditures].[SchoolYear].["&amp;RIGHT(BB$7,7)&amp;"]","[DistrictBySize].[DistrictGroupTitle].["&amp;Districts!$N$2&amp;"]")/BB$31,"")</f>
        <v>9127.850014389016</v>
      </c>
      <c r="BC23" s="17">
        <f>IFERROR(BB23/BB$30,"")</f>
        <v>0.58842456594860049</v>
      </c>
      <c r="BD23" s="16">
        <f>IFERROR(CUBEVALUE("ThisWorkbookDataModel","[Measures].[Exp]","[Expenditures].[ActivityCategoryTitle].["&amp;$B23&amp;"]","[Expenditures].[SchoolYear].["&amp;RIGHT(BD$7,7)&amp;"]","[DistrictBySize].[DistrictGroupTitle].["&amp;Districts!$N$2&amp;"]")/BD$31,"")</f>
        <v>9700.3112708246717</v>
      </c>
      <c r="BE23" s="17">
        <f>IFERROR(BD23/BD$30,"")</f>
        <v>0.57750338210310237</v>
      </c>
      <c r="BF23" s="16">
        <f>IFERROR(CUBEVALUE("ThisWorkbookDataModel","[Measures].[Exp]","[Expenditures].[ActivityCategoryTitle].["&amp;$B23&amp;"]","[Expenditures].[SchoolYear].["&amp;RIGHT(BF$7,7)&amp;"]","[DistrictBySize].[DistrictGroupTitle].["&amp;Districts!$N$2&amp;"]")/BF$31,"")</f>
        <v>10221.423255220656</v>
      </c>
      <c r="BG23" s="17">
        <f>IFERROR(BF23/BF$30,"")</f>
        <v>0.57260349708673974</v>
      </c>
      <c r="BH23" s="16">
        <f>IFERROR(CUBEVALUE("ThisWorkbookDataModel","[Measures].[Exp]","[Expenditures].[ActivityCategoryTitle].["&amp;$B23&amp;"]","[Expenditures].[SchoolYear].["&amp;RIGHT(BH$7,7)&amp;"]","[DistrictBySize].[DistrictGroupTitle].["&amp;Districts!$N$2&amp;"]")/BH$31,"")</f>
        <v>10479.641062282311</v>
      </c>
      <c r="BI23" s="43">
        <f>IFERROR(BH23/BH$30,"")</f>
        <v>0.5727685145210939</v>
      </c>
      <c r="BJ23" s="16">
        <f>IFERROR(CUBEVALUE("ThisWorkbookDataModel","[Measures].[Exp]","[Expenditures].[ActivityCategoryTitle].["&amp;$B23&amp;"]","[Expenditures].[SchoolYear].["&amp;RIGHT(BJ$7,7)&amp;"]","[DistrictBySize].[DistrictGroupTitle].["&amp;Districts!$N$2&amp;"]")/BJ$31,"")</f>
        <v>11334.465447883278</v>
      </c>
      <c r="BK23" s="43">
        <f>IFERROR(BJ23/BJ$30,"")</f>
        <v>0.59215179710000598</v>
      </c>
    </row>
    <row r="24" spans="2:66" ht="14.25" customHeight="1" x14ac:dyDescent="0.15">
      <c r="B24" s="59" t="str">
        <f t="shared" ref="B24:B31" si="197">B13</f>
        <v>Teaching Support</v>
      </c>
      <c r="D24" s="16">
        <f>IFERROR(CUBEVALUE("ThisWorkbookDataModel","[Measures].[Exp]","[Expenditures].[ActivityCategoryTitle].["&amp;$B24&amp;"]","[Expenditures].[SchoolYear].["&amp;RIGHT(D$7,7)&amp;"]","[DistrictBySize].[DistrictGroupTitle].["&amp;Districts!$N$2&amp;"]")/D$31,"")</f>
        <v>408.34823652797769</v>
      </c>
      <c r="E24" s="17">
        <f t="shared" ref="E24:G29" si="198">IFERROR(D24/D$30,"")</f>
        <v>7.1635956190361158E-2</v>
      </c>
      <c r="F24" s="16">
        <f>IFERROR(CUBEVALUE("ThisWorkbookDataModel","[Measures].[Exp]","[Expenditures].[ActivityCategoryTitle].["&amp;$B24&amp;"]","[Expenditures].[SchoolYear].["&amp;RIGHT(F$7,7)&amp;"]","[DistrictBySize].[DistrictGroupTitle].["&amp;Districts!$N$2&amp;"]")/F$31,"")</f>
        <v>409.33001505360073</v>
      </c>
      <c r="G24" s="17">
        <f t="shared" si="198"/>
        <v>7.0474027747407048E-2</v>
      </c>
      <c r="H24" s="16">
        <f>IFERROR(CUBEVALUE("ThisWorkbookDataModel","[Measures].[Exp]","[Expenditures].[ActivityCategoryTitle].["&amp;$B24&amp;"]","[Expenditures].[SchoolYear].["&amp;RIGHT(H$7,7)&amp;"]","[DistrictBySize].[DistrictGroupTitle].["&amp;Districts!$N$2&amp;"]")/H$31,"")</f>
        <v>511.76508155184024</v>
      </c>
      <c r="I24" s="17">
        <f t="shared" ref="I24" si="199">IFERROR(H24/H$30,"")</f>
        <v>8.40146455012558E-2</v>
      </c>
      <c r="J24" s="16">
        <f>IFERROR(CUBEVALUE("ThisWorkbookDataModel","[Measures].[Exp]","[Expenditures].[ActivityCategoryTitle].["&amp;$B24&amp;"]","[Expenditures].[SchoolYear].["&amp;RIGHT(J$7,7)&amp;"]","[DistrictBySize].[DistrictGroupTitle].["&amp;Districts!$N$2&amp;"]")/J$31,"")</f>
        <v>482.45196829874413</v>
      </c>
      <c r="K24" s="17">
        <f t="shared" ref="K24" si="200">IFERROR(J24/J$30,"")</f>
        <v>7.78553851698877E-2</v>
      </c>
      <c r="L24" s="16">
        <f>IFERROR(CUBEVALUE("ThisWorkbookDataModel","[Measures].[Exp]","[Expenditures].[ActivityCategoryTitle].["&amp;$B24&amp;"]","[Expenditures].[SchoolYear].["&amp;RIGHT(L$7,7)&amp;"]","[DistrictBySize].[DistrictGroupTitle].["&amp;Districts!$N$2&amp;"]")/L$31,"")</f>
        <v>513.81560243156298</v>
      </c>
      <c r="M24" s="17">
        <f t="shared" ref="M24" si="201">IFERROR(L24/L$30,"")</f>
        <v>7.9107137232818411E-2</v>
      </c>
      <c r="N24" s="16">
        <f>IFERROR(CUBEVALUE("ThisWorkbookDataModel","[Measures].[Exp]","[Expenditures].[ActivityCategoryTitle].["&amp;$B24&amp;"]","[Expenditures].[SchoolYear].["&amp;RIGHT(N$7,7)&amp;"]","[DistrictBySize].[DistrictGroupTitle].["&amp;Districts!$N$2&amp;"]")/N$31,"")</f>
        <v>538.98216469003557</v>
      </c>
      <c r="O24" s="17">
        <f t="shared" ref="O24" si="202">IFERROR(N24/N$30,"")</f>
        <v>7.8522330505821192E-2</v>
      </c>
      <c r="P24" s="16">
        <f>IFERROR(CUBEVALUE("ThisWorkbookDataModel","[Measures].[Exp]","[Expenditures].[ActivityCategoryTitle].["&amp;$B24&amp;"]","[Expenditures].[SchoolYear].["&amp;RIGHT(P$7,7)&amp;"]","[DistrictBySize].[DistrictGroupTitle].["&amp;Districts!$N$2&amp;"]")/P$31,"")</f>
        <v>558.90744432478925</v>
      </c>
      <c r="Q24" s="17">
        <f t="shared" ref="Q24" si="203">IFERROR(P24/P$30,"")</f>
        <v>7.8218498533157002E-2</v>
      </c>
      <c r="R24" s="16">
        <f>IFERROR(CUBEVALUE("ThisWorkbookDataModel","[Measures].[Exp]","[Expenditures].[ActivityCategoryTitle].["&amp;$B24&amp;"]","[Expenditures].[SchoolYear].["&amp;RIGHT(R$7,7)&amp;"]","[DistrictBySize].[DistrictGroupTitle].["&amp;Districts!$N$2&amp;"]")/R$31,"")</f>
        <v>578.26700858436357</v>
      </c>
      <c r="S24" s="17">
        <f t="shared" ref="S24" si="204">IFERROR(R24/R$30,"")</f>
        <v>7.8688382564116491E-2</v>
      </c>
      <c r="T24" s="16">
        <f>IFERROR(CUBEVALUE("ThisWorkbookDataModel","[Measures].[Exp]","[Expenditures].[ActivityCategoryTitle].["&amp;$B24&amp;"]","[Expenditures].[SchoolYear].["&amp;RIGHT(T$7,7)&amp;"]","[DistrictBySize].[DistrictGroupTitle].["&amp;Districts!$N$2&amp;"]")/T$31,"")</f>
        <v>601.9954705094716</v>
      </c>
      <c r="U24" s="17">
        <f t="shared" ref="U24" si="205">IFERROR(T24/T$30,"")</f>
        <v>7.9469622236677778E-2</v>
      </c>
      <c r="V24" s="16">
        <f>IFERROR(CUBEVALUE("ThisWorkbookDataModel","[Measures].[Exp]","[Expenditures].[ActivityCategoryTitle].["&amp;$B24&amp;"]","[Expenditures].[SchoolYear].["&amp;RIGHT(V$7,7)&amp;"]","[DistrictBySize].[DistrictGroupTitle].["&amp;Districts!$N$2&amp;"]")/V$31,"")</f>
        <v>631.95114525228314</v>
      </c>
      <c r="W24" s="17">
        <f t="shared" ref="W24" si="206">IFERROR(V24/V$30,"")</f>
        <v>8.0456857388809866E-2</v>
      </c>
      <c r="X24" s="16">
        <f>IFERROR(CUBEVALUE("ThisWorkbookDataModel","[Measures].[Exp]","[Expenditures].[ActivityCategoryTitle].["&amp;$B24&amp;"]","[Expenditures].[SchoolYear].["&amp;RIGHT(X$7,7)&amp;"]","[DistrictBySize].[DistrictGroupTitle].["&amp;Districts!$N$2&amp;"]")/X$31,"")</f>
        <v>649.44709460462104</v>
      </c>
      <c r="Y24" s="17">
        <f t="shared" ref="Y24" si="207">IFERROR(X24/X$30,"")</f>
        <v>7.9291883291104079E-2</v>
      </c>
      <c r="Z24" s="16">
        <f>IFERROR(CUBEVALUE("ThisWorkbookDataModel","[Measures].[Exp]","[Expenditures].[ActivityCategoryTitle].["&amp;$B24&amp;"]","[Expenditures].[SchoolYear].["&amp;RIGHT(Z$7,7)&amp;"]","[DistrictBySize].[DistrictGroupTitle].["&amp;Districts!$N$2&amp;"]")/Z$31,"")</f>
        <v>706.48025932917699</v>
      </c>
      <c r="AA24" s="17">
        <f t="shared" ref="AA24" si="208">IFERROR(Z24/Z$30,"")</f>
        <v>8.1206316150924301E-2</v>
      </c>
      <c r="AB24" s="16">
        <f>IFERROR(CUBEVALUE("ThisWorkbookDataModel","[Measures].[Exp]","[Expenditures].[ActivityCategoryTitle].["&amp;$B24&amp;"]","[Expenditures].[SchoolYear].["&amp;RIGHT(AB$7,7)&amp;"]","[DistrictBySize].[DistrictGroupTitle].["&amp;Districts!$N$2&amp;"]")/AB$31,"")</f>
        <v>748.49723365060697</v>
      </c>
      <c r="AC24" s="17">
        <f t="shared" ref="AC24" si="209">IFERROR(AB24/AB$30,"")</f>
        <v>8.0781305532085415E-2</v>
      </c>
      <c r="AD24" s="16">
        <f>IFERROR(CUBEVALUE("ThisWorkbookDataModel","[Measures].[Exp]","[Expenditures].[ActivityCategoryTitle].["&amp;$B24&amp;"]","[Expenditures].[SchoolYear].["&amp;RIGHT(AD$7,7)&amp;"]","[DistrictBySize].[DistrictGroupTitle].["&amp;Districts!$N$2&amp;"]")/AD$31,"")</f>
        <v>786.27898549066947</v>
      </c>
      <c r="AE24" s="17">
        <f t="shared" ref="AE24" si="210">IFERROR(AD24/AD$30,"")</f>
        <v>8.0130817455699263E-2</v>
      </c>
      <c r="AF24" s="16">
        <f>IFERROR(CUBEVALUE("ThisWorkbookDataModel","[Measures].[Exp]","[Expenditures].[ActivityCategoryTitle].["&amp;$B24&amp;"]","[Expenditures].[SchoolYear].["&amp;RIGHT(AF$7,7)&amp;"]","[DistrictBySize].[DistrictGroupTitle].["&amp;Districts!$N$2&amp;"]")/AF$31,"")</f>
        <v>747.29766970171761</v>
      </c>
      <c r="AG24" s="17">
        <f t="shared" ref="AG24" si="211">IFERROR(AF24/AF$30,"")</f>
        <v>7.8161843709163389E-2</v>
      </c>
      <c r="AH24" s="16">
        <f>IFERROR(CUBEVALUE("ThisWorkbookDataModel","[Measures].[Exp]","[Expenditures].[ActivityCategoryTitle].["&amp;$B24&amp;"]","[Expenditures].[SchoolYear].["&amp;RIGHT(AH$7,7)&amp;"]","[DistrictBySize].[DistrictGroupTitle].["&amp;Districts!$N$2&amp;"]")/AH$31,"")</f>
        <v>734.32261796868227</v>
      </c>
      <c r="AI24" s="17">
        <f t="shared" ref="AI24" si="212">IFERROR(AH24/AH$30,"")</f>
        <v>7.5119664408667131E-2</v>
      </c>
      <c r="AJ24" s="16">
        <f>IFERROR(CUBEVALUE("ThisWorkbookDataModel","[Measures].[Exp]","[Expenditures].[ActivityCategoryTitle].["&amp;$B24&amp;"]","[Expenditures].[SchoolYear].["&amp;RIGHT(AJ$7,7)&amp;"]","[DistrictBySize].[DistrictGroupTitle].["&amp;Districts!$N$2&amp;"]")/AJ$31,"")</f>
        <v>929.83854370537199</v>
      </c>
      <c r="AK24" s="17">
        <f t="shared" ref="AK24" si="213">IFERROR(AJ24/AJ$30,"")</f>
        <v>9.5832178519201908E-2</v>
      </c>
      <c r="AL24" s="16">
        <f>IFERROR(CUBEVALUE("ThisWorkbookDataModel","[Measures].[Exp]","[Expenditures].[ActivityCategoryTitle].["&amp;$B24&amp;"]","[Expenditures].[SchoolYear].["&amp;RIGHT(AL$7,7)&amp;"]","[DistrictBySize].[DistrictGroupTitle].["&amp;Districts!$N$2&amp;"]")/AL$31,"")</f>
        <v>957.89081205247157</v>
      </c>
      <c r="AM24" s="17">
        <f t="shared" ref="AM24" si="214">IFERROR(AL24/AL$30,"")</f>
        <v>9.7834539415907376E-2</v>
      </c>
      <c r="AN24" s="16">
        <f>IFERROR(CUBEVALUE("ThisWorkbookDataModel","[Measures].[Exp]","[Expenditures].[ActivityCategoryTitle].["&amp;$B24&amp;"]","[Expenditures].[SchoolYear].["&amp;RIGHT(AN$7,7)&amp;"]","[DistrictBySize].[DistrictGroupTitle].["&amp;Districts!$N$2&amp;"]")/AN$31,"")</f>
        <v>1026.6525203953238</v>
      </c>
      <c r="AO24" s="17">
        <f t="shared" ref="AO24" si="215">IFERROR(AN24/AN$30,"")</f>
        <v>9.9713919823835095E-2</v>
      </c>
      <c r="AP24" s="16">
        <f>IFERROR(CUBEVALUE("ThisWorkbookDataModel","[Measures].[Exp]","[Expenditures].[ActivityCategoryTitle].["&amp;$B24&amp;"]","[Expenditures].[SchoolYear].["&amp;RIGHT(AP$7,7)&amp;"]","[DistrictBySize].[DistrictGroupTitle].["&amp;Districts!$N$2&amp;"]")/AP$31,"")</f>
        <v>1157.1873348707381</v>
      </c>
      <c r="AQ24" s="17">
        <f t="shared" ref="AQ24" si="216">IFERROR(AP24/AP$30,"")</f>
        <v>0.10916965900255043</v>
      </c>
      <c r="AR24" s="16">
        <f>IFERROR(CUBEVALUE("ThisWorkbookDataModel","[Measures].[Exp]","[Expenditures].[ActivityCategoryTitle].["&amp;$B24&amp;"]","[Expenditures].[SchoolYear].["&amp;RIGHT(AR$7,7)&amp;"]","[DistrictBySize].[DistrictGroupTitle].["&amp;Districts!$N$2&amp;"]")/AR$31,"")</f>
        <v>1296.5356028342417</v>
      </c>
      <c r="AS24" s="17">
        <f t="shared" ref="AS24" si="217">IFERROR(AR24/AR$30,"")</f>
        <v>0.11460842434136305</v>
      </c>
      <c r="AT24" s="16">
        <f>IFERROR(CUBEVALUE("ThisWorkbookDataModel","[Measures].[Exp]","[Expenditures].[ActivityCategoryTitle].["&amp;$B24&amp;"]","[Expenditures].[SchoolYear].["&amp;RIGHT(AT$7,7)&amp;"]","[DistrictBySize].[DistrictGroupTitle].["&amp;Districts!$N$2&amp;"]")/AT$31,"")</f>
        <v>1402.0935063600164</v>
      </c>
      <c r="AU24" s="17">
        <f t="shared" ref="AU24" si="218">IFERROR(AT24/AT$30,"")</f>
        <v>0.11863777157435557</v>
      </c>
      <c r="AV24" s="16">
        <f>IFERROR(CUBEVALUE("ThisWorkbookDataModel","[Measures].[Exp]","[Expenditures].[ActivityCategoryTitle].["&amp;$B24&amp;"]","[Expenditures].[SchoolYear].["&amp;RIGHT(AV$7,7)&amp;"]","[DistrictBySize].[DistrictGroupTitle].["&amp;Districts!$N$2&amp;"]")/AV$31,"")</f>
        <v>1575.4934067486686</v>
      </c>
      <c r="AW24" s="17">
        <f t="shared" ref="AW24" si="219">IFERROR(AV24/AV$30,"")</f>
        <v>0.12333646733748906</v>
      </c>
      <c r="AX24" s="16">
        <f>IFERROR(CUBEVALUE("ThisWorkbookDataModel","[Measures].[Exp]","[Expenditures].[ActivityCategoryTitle].["&amp;$B24&amp;"]","[Expenditures].[SchoolYear].["&amp;RIGHT(AX$7,7)&amp;"]","[DistrictBySize].[DistrictGroupTitle].["&amp;Districts!$N$2&amp;"]")/AX$31,"")</f>
        <v>1768.2390341622995</v>
      </c>
      <c r="AY24" s="17">
        <f t="shared" ref="AY24" si="220">IFERROR(AX24/AX$30,"")</f>
        <v>0.12450475481385115</v>
      </c>
      <c r="AZ24" s="16">
        <f>IFERROR(CUBEVALUE("ThisWorkbookDataModel","[Measures].[Exp]","[Expenditures].[ActivityCategoryTitle].["&amp;$B24&amp;"]","[Expenditures].[SchoolYear].["&amp;RIGHT(AZ$7,7)&amp;"]","[DistrictBySize].[DistrictGroupTitle].["&amp;Districts!$N$2&amp;"]")/AZ$31,"")</f>
        <v>1834.0017812805859</v>
      </c>
      <c r="BA24" s="17">
        <f t="shared" ref="BA24" si="221">IFERROR(AZ24/AZ$30,"")</f>
        <v>0.12527858418559082</v>
      </c>
      <c r="BB24" s="16">
        <f>IFERROR(CUBEVALUE("ThisWorkbookDataModel","[Measures].[Exp]","[Expenditures].[ActivityCategoryTitle].["&amp;$B24&amp;"]","[Expenditures].[SchoolYear].["&amp;RIGHT(BB$7,7)&amp;"]","[DistrictBySize].[DistrictGroupTitle].["&amp;Districts!$N$2&amp;"]")/BB$31,"")</f>
        <v>2016.2333419243378</v>
      </c>
      <c r="BC24" s="17">
        <f t="shared" ref="BC24" si="222">IFERROR(BB24/BB$30,"")</f>
        <v>0.1299759776072896</v>
      </c>
      <c r="BD24" s="16">
        <f>IFERROR(CUBEVALUE("ThisWorkbookDataModel","[Measures].[Exp]","[Expenditures].[ActivityCategoryTitle].["&amp;$B24&amp;"]","[Expenditures].[SchoolYear].["&amp;RIGHT(BD$7,7)&amp;"]","[DistrictBySize].[DistrictGroupTitle].["&amp;Districts!$N$2&amp;"]")/BD$31,"")</f>
        <v>2176.9358823506645</v>
      </c>
      <c r="BE24" s="17">
        <f t="shared" ref="BE24" si="223">IFERROR(BD24/BD$30,"")</f>
        <v>0.12960283433999847</v>
      </c>
      <c r="BF24" s="16">
        <f>IFERROR(CUBEVALUE("ThisWorkbookDataModel","[Measures].[Exp]","[Expenditures].[ActivityCategoryTitle].["&amp;$B24&amp;"]","[Expenditures].[SchoolYear].["&amp;RIGHT(BF$7,7)&amp;"]","[DistrictBySize].[DistrictGroupTitle].["&amp;Districts!$N$2&amp;"]")/BF$31,"")</f>
        <v>2347.0438164936318</v>
      </c>
      <c r="BG24" s="17">
        <f t="shared" ref="BG24" si="224">IFERROR(BF24/BF$30,"")</f>
        <v>0.13148124909646447</v>
      </c>
      <c r="BH24" s="16">
        <f>IFERROR(CUBEVALUE("ThisWorkbookDataModel","[Measures].[Exp]","[Expenditures].[ActivityCategoryTitle].["&amp;$B24&amp;"]","[Expenditures].[SchoolYear].["&amp;RIGHT(BH$7,7)&amp;"]","[DistrictBySize].[DistrictGroupTitle].["&amp;Districts!$N$2&amp;"]")/BH$31,"")</f>
        <v>2414.8416476820789</v>
      </c>
      <c r="BI24" s="43">
        <f t="shared" ref="BI24" si="225">IFERROR(BH24/BH$30,"")</f>
        <v>0.13198403028560468</v>
      </c>
      <c r="BJ24" s="16">
        <f>IFERROR(CUBEVALUE("ThisWorkbookDataModel","[Measures].[Exp]","[Expenditures].[ActivityCategoryTitle].["&amp;$B24&amp;"]","[Expenditures].[SchoolYear].["&amp;RIGHT(BJ$7,7)&amp;"]","[DistrictBySize].[DistrictGroupTitle].["&amp;Districts!$N$2&amp;"]")/BJ$31,"")</f>
        <v>2330.0657727113103</v>
      </c>
      <c r="BK24" s="43">
        <f t="shared" ref="BK24:BK29" si="226">IFERROR(BJ24/BJ$30,"")</f>
        <v>0.12173071954883294</v>
      </c>
    </row>
    <row r="25" spans="2:66" ht="14.25" customHeight="1" x14ac:dyDescent="0.15">
      <c r="B25" s="59" t="str">
        <f t="shared" si="197"/>
        <v>Food Services</v>
      </c>
      <c r="D25" s="16">
        <f>IFERROR(CUBEVALUE("ThisWorkbookDataModel","[Measures].[Exp]","[Expenditures].[ActivityCategoryTitle].["&amp;$B25&amp;"]","[Expenditures].[SchoolYear].["&amp;RIGHT(D$7,7)&amp;"]","[DistrictBySize].[DistrictGroupTitle].["&amp;Districts!$N$2&amp;"]")/D$31,"")</f>
        <v>212.03785963539147</v>
      </c>
      <c r="E25" s="17">
        <f t="shared" si="198"/>
        <v>3.7197503172021536E-2</v>
      </c>
      <c r="F25" s="16">
        <f>IFERROR(CUBEVALUE("ThisWorkbookDataModel","[Measures].[Exp]","[Expenditures].[ActivityCategoryTitle].["&amp;$B25&amp;"]","[Expenditures].[SchoolYear].["&amp;RIGHT(F$7,7)&amp;"]","[DistrictBySize].[DistrictGroupTitle].["&amp;Districts!$N$2&amp;"]")/F$31,"")</f>
        <v>215.245787574448</v>
      </c>
      <c r="G25" s="17">
        <f t="shared" si="198"/>
        <v>3.7058698478409306E-2</v>
      </c>
      <c r="H25" s="16">
        <f>IFERROR(CUBEVALUE("ThisWorkbookDataModel","[Measures].[Exp]","[Expenditures].[ActivityCategoryTitle].["&amp;$B25&amp;"]","[Expenditures].[SchoolYear].["&amp;RIGHT(H$7,7)&amp;"]","[DistrictBySize].[DistrictGroupTitle].["&amp;Districts!$N$2&amp;"]")/H$31,"")</f>
        <v>224.25569378751996</v>
      </c>
      <c r="I25" s="17">
        <f t="shared" ref="I25" si="227">IFERROR(H25/H$30,"")</f>
        <v>3.6815256246216066E-2</v>
      </c>
      <c r="J25" s="16">
        <f>IFERROR(CUBEVALUE("ThisWorkbookDataModel","[Measures].[Exp]","[Expenditures].[ActivityCategoryTitle].["&amp;$B25&amp;"]","[Expenditures].[SchoolYear].["&amp;RIGHT(J$7,7)&amp;"]","[DistrictBySize].[DistrictGroupTitle].["&amp;Districts!$N$2&amp;"]")/J$31,"")</f>
        <v>228.68844048839222</v>
      </c>
      <c r="K25" s="17">
        <f t="shared" ref="K25" si="228">IFERROR(J25/J$30,"")</f>
        <v>3.690445430435E-2</v>
      </c>
      <c r="L25" s="16">
        <f>IFERROR(CUBEVALUE("ThisWorkbookDataModel","[Measures].[Exp]","[Expenditures].[ActivityCategoryTitle].["&amp;$B25&amp;"]","[Expenditures].[SchoolYear].["&amp;RIGHT(L$7,7)&amp;"]","[DistrictBySize].[DistrictGroupTitle].["&amp;Districts!$N$2&amp;"]")/L$31,"")</f>
        <v>242.5693552030032</v>
      </c>
      <c r="M25" s="17">
        <f t="shared" ref="M25" si="229">IFERROR(L25/L$30,"")</f>
        <v>3.7346019038174492E-2</v>
      </c>
      <c r="N25" s="16">
        <f>IFERROR(CUBEVALUE("ThisWorkbookDataModel","[Measures].[Exp]","[Expenditures].[ActivityCategoryTitle].["&amp;$B25&amp;"]","[Expenditures].[SchoolYear].["&amp;RIGHT(N$7,7)&amp;"]","[DistrictBySize].[DistrictGroupTitle].["&amp;Districts!$N$2&amp;"]")/N$31,"")</f>
        <v>261.90572635408785</v>
      </c>
      <c r="O25" s="17">
        <f t="shared" ref="O25" si="230">IFERROR(N25/N$30,"")</f>
        <v>3.8156082619115746E-2</v>
      </c>
      <c r="P25" s="16">
        <f>IFERROR(CUBEVALUE("ThisWorkbookDataModel","[Measures].[Exp]","[Expenditures].[ActivityCategoryTitle].["&amp;$B25&amp;"]","[Expenditures].[SchoolYear].["&amp;RIGHT(P$7,7)&amp;"]","[DistrictBySize].[DistrictGroupTitle].["&amp;Districts!$N$2&amp;"]")/P$31,"")</f>
        <v>272.89226926141708</v>
      </c>
      <c r="Q25" s="17">
        <f t="shared" ref="Q25" si="231">IFERROR(P25/P$30,"")</f>
        <v>3.8190980957000846E-2</v>
      </c>
      <c r="R25" s="16">
        <f>IFERROR(CUBEVALUE("ThisWorkbookDataModel","[Measures].[Exp]","[Expenditures].[ActivityCategoryTitle].["&amp;$B25&amp;"]","[Expenditures].[SchoolYear].["&amp;RIGHT(R$7,7)&amp;"]","[DistrictBySize].[DistrictGroupTitle].["&amp;Districts!$N$2&amp;"]")/R$31,"")</f>
        <v>276.73190235067375</v>
      </c>
      <c r="S25" s="17">
        <f t="shared" ref="S25" si="232">IFERROR(R25/R$30,"")</f>
        <v>3.7656628299051052E-2</v>
      </c>
      <c r="T25" s="16">
        <f>IFERROR(CUBEVALUE("ThisWorkbookDataModel","[Measures].[Exp]","[Expenditures].[ActivityCategoryTitle].["&amp;$B25&amp;"]","[Expenditures].[SchoolYear].["&amp;RIGHT(T$7,7)&amp;"]","[DistrictBySize].[DistrictGroupTitle].["&amp;Districts!$N$2&amp;"]")/T$31,"")</f>
        <v>294.67584015014438</v>
      </c>
      <c r="U25" s="17">
        <f t="shared" ref="U25" si="233">IFERROR(T25/T$30,"")</f>
        <v>3.8900255643433738E-2</v>
      </c>
      <c r="V25" s="16">
        <f>IFERROR(CUBEVALUE("ThisWorkbookDataModel","[Measures].[Exp]","[Expenditures].[ActivityCategoryTitle].["&amp;$B25&amp;"]","[Expenditures].[SchoolYear].["&amp;RIGHT(V$7,7)&amp;"]","[DistrictBySize].[DistrictGroupTitle].["&amp;Districts!$N$2&amp;"]")/V$31,"")</f>
        <v>313.43951561589591</v>
      </c>
      <c r="W25" s="17">
        <f t="shared" ref="W25" si="234">IFERROR(V25/V$30,"")</f>
        <v>3.9905550606856299E-2</v>
      </c>
      <c r="X25" s="16">
        <f>IFERROR(CUBEVALUE("ThisWorkbookDataModel","[Measures].[Exp]","[Expenditures].[ActivityCategoryTitle].["&amp;$B25&amp;"]","[Expenditures].[SchoolYear].["&amp;RIGHT(X$7,7)&amp;"]","[DistrictBySize].[DistrictGroupTitle].["&amp;Districts!$N$2&amp;"]")/X$31,"")</f>
        <v>320.37842173742115</v>
      </c>
      <c r="Y25" s="17">
        <f t="shared" ref="Y25" si="235">IFERROR(X25/X$30,"")</f>
        <v>3.9115439327443817E-2</v>
      </c>
      <c r="Z25" s="16">
        <f>IFERROR(CUBEVALUE("ThisWorkbookDataModel","[Measures].[Exp]","[Expenditures].[ActivityCategoryTitle].["&amp;$B25&amp;"]","[Expenditures].[SchoolYear].["&amp;RIGHT(Z$7,7)&amp;"]","[DistrictBySize].[DistrictGroupTitle].["&amp;Districts!$N$2&amp;"]")/Z$31,"")</f>
        <v>340.30805813456845</v>
      </c>
      <c r="AA25" s="17">
        <f t="shared" ref="AA25" si="236">IFERROR(Z25/Z$30,"")</f>
        <v>3.9116682161541586E-2</v>
      </c>
      <c r="AB25" s="16">
        <f>IFERROR(CUBEVALUE("ThisWorkbookDataModel","[Measures].[Exp]","[Expenditures].[ActivityCategoryTitle].["&amp;$B25&amp;"]","[Expenditures].[SchoolYear].["&amp;RIGHT(AB$7,7)&amp;"]","[DistrictBySize].[DistrictGroupTitle].["&amp;Districts!$N$2&amp;"]")/AB$31,"")</f>
        <v>364.63800613409273</v>
      </c>
      <c r="AC25" s="17">
        <f t="shared" ref="AC25" si="237">IFERROR(AB25/AB$30,"")</f>
        <v>3.9353430925141396E-2</v>
      </c>
      <c r="AD25" s="16">
        <f>IFERROR(CUBEVALUE("ThisWorkbookDataModel","[Measures].[Exp]","[Expenditures].[ActivityCategoryTitle].["&amp;$B25&amp;"]","[Expenditures].[SchoolYear].["&amp;RIGHT(AD$7,7)&amp;"]","[DistrictBySize].[DistrictGroupTitle].["&amp;Districts!$N$2&amp;"]")/AD$31,"")</f>
        <v>370.78315592497603</v>
      </c>
      <c r="AE25" s="17">
        <f t="shared" ref="AE25" si="238">IFERROR(AD25/AD$30,"")</f>
        <v>3.7787042425572882E-2</v>
      </c>
      <c r="AF25" s="16">
        <f>IFERROR(CUBEVALUE("ThisWorkbookDataModel","[Measures].[Exp]","[Expenditures].[ActivityCategoryTitle].["&amp;$B25&amp;"]","[Expenditures].[SchoolYear].["&amp;RIGHT(AF$7,7)&amp;"]","[DistrictBySize].[DistrictGroupTitle].["&amp;Districts!$N$2&amp;"]")/AF$31,"")</f>
        <v>368.33413734462818</v>
      </c>
      <c r="AG25" s="17">
        <f t="shared" ref="AG25" si="239">IFERROR(AF25/AF$30,"")</f>
        <v>3.8525043557772219E-2</v>
      </c>
      <c r="AH25" s="16">
        <f>IFERROR(CUBEVALUE("ThisWorkbookDataModel","[Measures].[Exp]","[Expenditures].[ActivityCategoryTitle].["&amp;$B25&amp;"]","[Expenditures].[SchoolYear].["&amp;RIGHT(AH$7,7)&amp;"]","[DistrictBySize].[DistrictGroupTitle].["&amp;Districts!$N$2&amp;"]")/AH$31,"")</f>
        <v>375.41297229740462</v>
      </c>
      <c r="AI25" s="17">
        <f t="shared" ref="AI25" si="240">IFERROR(AH25/AH$30,"")</f>
        <v>3.840396006274726E-2</v>
      </c>
      <c r="AJ25" s="16">
        <f>IFERROR(CUBEVALUE("ThisWorkbookDataModel","[Measures].[Exp]","[Expenditures].[ActivityCategoryTitle].["&amp;$B25&amp;"]","[Expenditures].[SchoolYear].["&amp;RIGHT(AJ$7,7)&amp;"]","[DistrictBySize].[DistrictGroupTitle].["&amp;Districts!$N$2&amp;"]")/AJ$31,"")</f>
        <v>384.31873521585516</v>
      </c>
      <c r="AK25" s="17">
        <f t="shared" ref="AK25" si="241">IFERROR(AJ25/AJ$30,"")</f>
        <v>3.9609136328886879E-2</v>
      </c>
      <c r="AL25" s="16">
        <f>IFERROR(CUBEVALUE("ThisWorkbookDataModel","[Measures].[Exp]","[Expenditures].[ActivityCategoryTitle].["&amp;$B25&amp;"]","[Expenditures].[SchoolYear].["&amp;RIGHT(AL$7,7)&amp;"]","[DistrictBySize].[DistrictGroupTitle].["&amp;Districts!$N$2&amp;"]")/AL$31,"")</f>
        <v>385.70617257139753</v>
      </c>
      <c r="AM25" s="17">
        <f t="shared" ref="AM25" si="242">IFERROR(AL25/AL$30,"")</f>
        <v>3.9394245428181519E-2</v>
      </c>
      <c r="AN25" s="16">
        <f>IFERROR(CUBEVALUE("ThisWorkbookDataModel","[Measures].[Exp]","[Expenditures].[ActivityCategoryTitle].["&amp;$B25&amp;"]","[Expenditures].[SchoolYear].["&amp;RIGHT(AN$7,7)&amp;"]","[DistrictBySize].[DistrictGroupTitle].["&amp;Districts!$N$2&amp;"]")/AN$31,"")</f>
        <v>397.02512511990511</v>
      </c>
      <c r="AO25" s="17">
        <f t="shared" ref="AO25" si="243">IFERROR(AN25/AN$30,"")</f>
        <v>3.8561178887487821E-2</v>
      </c>
      <c r="AP25" s="16">
        <f>IFERROR(CUBEVALUE("ThisWorkbookDataModel","[Measures].[Exp]","[Expenditures].[ActivityCategoryTitle].["&amp;$B25&amp;"]","[Expenditures].[SchoolYear].["&amp;RIGHT(AP$7,7)&amp;"]","[DistrictBySize].[DistrictGroupTitle].["&amp;Districts!$N$2&amp;"]")/AP$31,"")</f>
        <v>403.12871594098152</v>
      </c>
      <c r="AQ25" s="17">
        <f t="shared" ref="AQ25" si="244">IFERROR(AP25/AP$30,"")</f>
        <v>3.8031374114830749E-2</v>
      </c>
      <c r="AR25" s="16">
        <f>IFERROR(CUBEVALUE("ThisWorkbookDataModel","[Measures].[Exp]","[Expenditures].[ActivityCategoryTitle].["&amp;$B25&amp;"]","[Expenditures].[SchoolYear].["&amp;RIGHT(AR$7,7)&amp;"]","[DistrictBySize].[DistrictGroupTitle].["&amp;Districts!$N$2&amp;"]")/AR$31,"")</f>
        <v>412.85359930518672</v>
      </c>
      <c r="AS25" s="17">
        <f t="shared" ref="AS25" si="245">IFERROR(AR25/AR$30,"")</f>
        <v>3.6494563201036286E-2</v>
      </c>
      <c r="AT25" s="16">
        <f>IFERROR(CUBEVALUE("ThisWorkbookDataModel","[Measures].[Exp]","[Expenditures].[ActivityCategoryTitle].["&amp;$B25&amp;"]","[Expenditures].[SchoolYear].["&amp;RIGHT(AT$7,7)&amp;"]","[DistrictBySize].[DistrictGroupTitle].["&amp;Districts!$N$2&amp;"]")/AT$31,"")</f>
        <v>422.15041781032704</v>
      </c>
      <c r="AU25" s="17">
        <f t="shared" ref="AU25" si="246">IFERROR(AT25/AT$30,"")</f>
        <v>3.5720146060886547E-2</v>
      </c>
      <c r="AV25" s="16">
        <f>IFERROR(CUBEVALUE("ThisWorkbookDataModel","[Measures].[Exp]","[Expenditures].[ActivityCategoryTitle].["&amp;$B25&amp;"]","[Expenditures].[SchoolYear].["&amp;RIGHT(AV$7,7)&amp;"]","[DistrictBySize].[DistrictGroupTitle].["&amp;Districts!$N$2&amp;"]")/AV$31,"")</f>
        <v>427.98940660154182</v>
      </c>
      <c r="AW25" s="17">
        <f t="shared" ref="AW25" si="247">IFERROR(AV25/AV$30,"")</f>
        <v>3.3504869802684745E-2</v>
      </c>
      <c r="AX25" s="16">
        <f>IFERROR(CUBEVALUE("ThisWorkbookDataModel","[Measures].[Exp]","[Expenditures].[ActivityCategoryTitle].["&amp;$B25&amp;"]","[Expenditures].[SchoolYear].["&amp;RIGHT(AX$7,7)&amp;"]","[DistrictBySize].[DistrictGroupTitle].["&amp;Districts!$N$2&amp;"]")/AX$31,"")</f>
        <v>448.39398989489985</v>
      </c>
      <c r="AY25" s="17">
        <f t="shared" ref="AY25" si="248">IFERROR(AX25/AX$30,"")</f>
        <v>3.1572192838915013E-2</v>
      </c>
      <c r="AZ25" s="16">
        <f>IFERROR(CUBEVALUE("ThisWorkbookDataModel","[Measures].[Exp]","[Expenditures].[ActivityCategoryTitle].["&amp;$B25&amp;"]","[Expenditures].[SchoolYear].["&amp;RIGHT(AZ$7,7)&amp;"]","[DistrictBySize].[DistrictGroupTitle].["&amp;Districts!$N$2&amp;"]")/AZ$31,"")</f>
        <v>435.99197332607059</v>
      </c>
      <c r="BA25" s="17">
        <f t="shared" ref="BA25" si="249">IFERROR(AZ25/AZ$30,"")</f>
        <v>2.9782117821299737E-2</v>
      </c>
      <c r="BB25" s="16">
        <f>IFERROR(CUBEVALUE("ThisWorkbookDataModel","[Measures].[Exp]","[Expenditures].[ActivityCategoryTitle].["&amp;$B25&amp;"]","[Expenditures].[SchoolYear].["&amp;RIGHT(BB$7,7)&amp;"]","[DistrictBySize].[DistrictGroupTitle].["&amp;Districts!$N$2&amp;"]")/BB$31,"")</f>
        <v>433.79362157504647</v>
      </c>
      <c r="BC25" s="17">
        <f t="shared" ref="BC25" si="250">IFERROR(BB25/BB$30,"")</f>
        <v>2.7964397211193003E-2</v>
      </c>
      <c r="BD25" s="16">
        <f>IFERROR(CUBEVALUE("ThisWorkbookDataModel","[Measures].[Exp]","[Expenditures].[ActivityCategoryTitle].["&amp;$B25&amp;"]","[Expenditures].[SchoolYear].["&amp;RIGHT(BD$7,7)&amp;"]","[DistrictBySize].[DistrictGroupTitle].["&amp;Districts!$N$2&amp;"]")/BD$31,"")</f>
        <v>556.58721660140702</v>
      </c>
      <c r="BE25" s="17">
        <f t="shared" ref="BE25" si="251">IFERROR(BD25/BD$30,"")</f>
        <v>3.3136153165457968E-2</v>
      </c>
      <c r="BF25" s="16">
        <f>IFERROR(CUBEVALUE("ThisWorkbookDataModel","[Measures].[Exp]","[Expenditures].[ActivityCategoryTitle].["&amp;$B25&amp;"]","[Expenditures].[SchoolYear].["&amp;RIGHT(BF$7,7)&amp;"]","[DistrictBySize].[DistrictGroupTitle].["&amp;Districts!$N$2&amp;"]")/BF$31,"")</f>
        <v>607.15672528505434</v>
      </c>
      <c r="BG25" s="17">
        <f t="shared" ref="BG25" si="252">IFERROR(BF25/BF$30,"")</f>
        <v>3.4012882110168514E-2</v>
      </c>
      <c r="BH25" s="16">
        <f>IFERROR(CUBEVALUE("ThisWorkbookDataModel","[Measures].[Exp]","[Expenditures].[ActivityCategoryTitle].["&amp;$B25&amp;"]","[Expenditures].[SchoolYear].["&amp;RIGHT(BH$7,7)&amp;"]","[DistrictBySize].[DistrictGroupTitle].["&amp;Districts!$N$2&amp;"]")/BH$31,"")</f>
        <v>655.87969856933853</v>
      </c>
      <c r="BI25" s="43">
        <f t="shared" ref="BI25" si="253">IFERROR(BH25/BH$30,"")</f>
        <v>3.5847338512974607E-2</v>
      </c>
      <c r="BJ25" s="16">
        <f>IFERROR(CUBEVALUE("ThisWorkbookDataModel","[Measures].[Exp]","[Expenditures].[ActivityCategoryTitle].["&amp;$B25&amp;"]","[Expenditures].[SchoolYear].["&amp;RIGHT(BJ$7,7)&amp;"]","[DistrictBySize].[DistrictGroupTitle].["&amp;Districts!$N$2&amp;"]")/BJ$31,"")</f>
        <v>636.37895798975808</v>
      </c>
      <c r="BK25" s="43">
        <f t="shared" si="226"/>
        <v>3.3246644523552575E-2</v>
      </c>
      <c r="BM25" s="57" t="s">
        <v>52</v>
      </c>
    </row>
    <row r="26" spans="2:66" ht="14.25" customHeight="1" x14ac:dyDescent="0.15">
      <c r="B26" s="59" t="str">
        <f t="shared" si="197"/>
        <v>Pupil Transpo</v>
      </c>
      <c r="D26" s="16">
        <f>IFERROR(CUBEVALUE("ThisWorkbookDataModel","[Measures].[Exp]","[Expenditures].[ActivityCategoryTitle].["&amp;$B26&amp;"]","[Expenditures].[SchoolYear].["&amp;RIGHT(D$7,7)&amp;"]","[DistrictBySize].[DistrictGroupTitle].["&amp;Districts!$N$2&amp;"]")/D$31,"")</f>
        <v>223.64568718334326</v>
      </c>
      <c r="E26" s="17">
        <f t="shared" si="198"/>
        <v>3.9233848015238146E-2</v>
      </c>
      <c r="F26" s="16">
        <f>IFERROR(CUBEVALUE("ThisWorkbookDataModel","[Measures].[Exp]","[Expenditures].[ActivityCategoryTitle].["&amp;$B26&amp;"]","[Expenditures].[SchoolYear].["&amp;RIGHT(F$7,7)&amp;"]","[DistrictBySize].[DistrictGroupTitle].["&amp;Districts!$N$2&amp;"]")/F$31,"")</f>
        <v>226.95585406790488</v>
      </c>
      <c r="G26" s="17">
        <f t="shared" si="198"/>
        <v>3.9074811445047722E-2</v>
      </c>
      <c r="H26" s="16">
        <f>IFERROR(CUBEVALUE("ThisWorkbookDataModel","[Measures].[Exp]","[Expenditures].[ActivityCategoryTitle].["&amp;$B26&amp;"]","[Expenditures].[SchoolYear].["&amp;RIGHT(H$7,7)&amp;"]","[DistrictBySize].[DistrictGroupTitle].["&amp;Districts!$N$2&amp;"]")/H$31,"")</f>
        <v>230.68544832540721</v>
      </c>
      <c r="I26" s="17">
        <f t="shared" ref="I26" si="254">IFERROR(H26/H$30,"")</f>
        <v>3.7870806082720428E-2</v>
      </c>
      <c r="J26" s="16">
        <f>IFERROR(CUBEVALUE("ThisWorkbookDataModel","[Measures].[Exp]","[Expenditures].[ActivityCategoryTitle].["&amp;$B26&amp;"]","[Expenditures].[SchoolYear].["&amp;RIGHT(J$7,7)&amp;"]","[DistrictBySize].[DistrictGroupTitle].["&amp;Districts!$N$2&amp;"]")/J$31,"")</f>
        <v>228.14440351648619</v>
      </c>
      <c r="K26" s="17">
        <f t="shared" ref="K26" si="255">IFERROR(J26/J$30,"")</f>
        <v>3.6816660677673002E-2</v>
      </c>
      <c r="L26" s="16">
        <f>IFERROR(CUBEVALUE("ThisWorkbookDataModel","[Measures].[Exp]","[Expenditures].[ActivityCategoryTitle].["&amp;$B26&amp;"]","[Expenditures].[SchoolYear].["&amp;RIGHT(L$7,7)&amp;"]","[DistrictBySize].[DistrictGroupTitle].["&amp;Districts!$N$2&amp;"]")/L$31,"")</f>
        <v>241.0952381854506</v>
      </c>
      <c r="M26" s="17">
        <f t="shared" ref="M26" si="256">IFERROR(L26/L$30,"")</f>
        <v>3.711906373231591E-2</v>
      </c>
      <c r="N26" s="16">
        <f>IFERROR(CUBEVALUE("ThisWorkbookDataModel","[Measures].[Exp]","[Expenditures].[ActivityCategoryTitle].["&amp;$B26&amp;"]","[Expenditures].[SchoolYear].["&amp;RIGHT(N$7,7)&amp;"]","[DistrictBySize].[DistrictGroupTitle].["&amp;Districts!$N$2&amp;"]")/N$31,"")</f>
        <v>257.3307074512951</v>
      </c>
      <c r="O26" s="17">
        <f t="shared" ref="O26" si="257">IFERROR(N26/N$30,"")</f>
        <v>3.7489564930980247E-2</v>
      </c>
      <c r="P26" s="16">
        <f>IFERROR(CUBEVALUE("ThisWorkbookDataModel","[Measures].[Exp]","[Expenditures].[ActivityCategoryTitle].["&amp;$B26&amp;"]","[Expenditures].[SchoolYear].["&amp;RIGHT(P$7,7)&amp;"]","[DistrictBySize].[DistrictGroupTitle].["&amp;Districts!$N$2&amp;"]")/P$31,"")</f>
        <v>260.73968838170833</v>
      </c>
      <c r="Q26" s="17">
        <f t="shared" ref="Q26" si="258">IFERROR(P26/P$30,"")</f>
        <v>3.6490240271999007E-2</v>
      </c>
      <c r="R26" s="16">
        <f>IFERROR(CUBEVALUE("ThisWorkbookDataModel","[Measures].[Exp]","[Expenditures].[ActivityCategoryTitle].["&amp;$B26&amp;"]","[Expenditures].[SchoolYear].["&amp;RIGHT(R$7,7)&amp;"]","[DistrictBySize].[DistrictGroupTitle].["&amp;Districts!$N$2&amp;"]")/R$31,"")</f>
        <v>274.83148860884864</v>
      </c>
      <c r="S26" s="17">
        <f t="shared" ref="S26" si="259">IFERROR(R26/R$30,"")</f>
        <v>3.7398027200722925E-2</v>
      </c>
      <c r="T26" s="16">
        <f>IFERROR(CUBEVALUE("ThisWorkbookDataModel","[Measures].[Exp]","[Expenditures].[ActivityCategoryTitle].["&amp;$B26&amp;"]","[Expenditures].[SchoolYear].["&amp;RIGHT(T$7,7)&amp;"]","[DistrictBySize].[DistrictGroupTitle].["&amp;Districts!$N$2&amp;"]")/T$31,"")</f>
        <v>285.37482538730598</v>
      </c>
      <c r="U26" s="17">
        <f t="shared" ref="U26" si="260">IFERROR(T26/T$30,"")</f>
        <v>3.7672425591830545E-2</v>
      </c>
      <c r="V26" s="16">
        <f>IFERROR(CUBEVALUE("ThisWorkbookDataModel","[Measures].[Exp]","[Expenditures].[ActivityCategoryTitle].["&amp;$B26&amp;"]","[Expenditures].[SchoolYear].["&amp;RIGHT(V$7,7)&amp;"]","[DistrictBySize].[DistrictGroupTitle].["&amp;Districts!$N$2&amp;"]")/V$31,"")</f>
        <v>303.76401121670301</v>
      </c>
      <c r="W26" s="17">
        <f t="shared" ref="W26" si="261">IFERROR(V26/V$30,"")</f>
        <v>3.8673713805136616E-2</v>
      </c>
      <c r="X26" s="16">
        <f>IFERROR(CUBEVALUE("ThisWorkbookDataModel","[Measures].[Exp]","[Expenditures].[ActivityCategoryTitle].["&amp;$B26&amp;"]","[Expenditures].[SchoolYear].["&amp;RIGHT(X$7,7)&amp;"]","[DistrictBySize].[DistrictGroupTitle].["&amp;Districts!$N$2&amp;"]")/X$31,"")</f>
        <v>330.05177252090436</v>
      </c>
      <c r="Y26" s="17">
        <f t="shared" ref="Y26" si="262">IFERROR(X26/X$30,"")</f>
        <v>4.0296471943849339E-2</v>
      </c>
      <c r="Z26" s="16">
        <f>IFERROR(CUBEVALUE("ThisWorkbookDataModel","[Measures].[Exp]","[Expenditures].[ActivityCategoryTitle].["&amp;$B26&amp;"]","[Expenditures].[SchoolYear].["&amp;RIGHT(Z$7,7)&amp;"]","[DistrictBySize].[DistrictGroupTitle].["&amp;Districts!$N$2&amp;"]")/Z$31,"")</f>
        <v>340.17002421401753</v>
      </c>
      <c r="AA26" s="17">
        <f t="shared" ref="AA26" si="263">IFERROR(Z26/Z$30,"")</f>
        <v>3.9100815863731007E-2</v>
      </c>
      <c r="AB26" s="16">
        <f>IFERROR(CUBEVALUE("ThisWorkbookDataModel","[Measures].[Exp]","[Expenditures].[ActivityCategoryTitle].["&amp;$B26&amp;"]","[Expenditures].[SchoolYear].["&amp;RIGHT(AB$7,7)&amp;"]","[DistrictBySize].[DistrictGroupTitle].["&amp;Districts!$N$2&amp;"]")/AB$31,"")</f>
        <v>360.35579343840243</v>
      </c>
      <c r="AC26" s="17">
        <f t="shared" ref="AC26" si="264">IFERROR(AB26/AB$30,"")</f>
        <v>3.889127459834138E-2</v>
      </c>
      <c r="AD26" s="16">
        <f>IFERROR(CUBEVALUE("ThisWorkbookDataModel","[Measures].[Exp]","[Expenditures].[ActivityCategoryTitle].["&amp;$B26&amp;"]","[Expenditures].[SchoolYear].["&amp;RIGHT(AD$7,7)&amp;"]","[DistrictBySize].[DistrictGroupTitle].["&amp;Districts!$N$2&amp;"]")/AD$31,"")</f>
        <v>361.22826044007144</v>
      </c>
      <c r="AE26" s="17">
        <f t="shared" ref="AE26" si="265">IFERROR(AD26/AD$30,"")</f>
        <v>3.681328934296775E-2</v>
      </c>
      <c r="AF26" s="16">
        <f>IFERROR(CUBEVALUE("ThisWorkbookDataModel","[Measures].[Exp]","[Expenditures].[ActivityCategoryTitle].["&amp;$B26&amp;"]","[Expenditures].[SchoolYear].["&amp;RIGHT(AF$7,7)&amp;"]","[DistrictBySize].[DistrictGroupTitle].["&amp;Districts!$N$2&amp;"]")/AF$31,"")</f>
        <v>364.52400147128196</v>
      </c>
      <c r="AG26" s="17">
        <f t="shared" ref="AG26" si="266">IFERROR(AF26/AF$30,"")</f>
        <v>3.8126531349428214E-2</v>
      </c>
      <c r="AH26" s="16">
        <f>IFERROR(CUBEVALUE("ThisWorkbookDataModel","[Measures].[Exp]","[Expenditures].[ActivityCategoryTitle].["&amp;$B26&amp;"]","[Expenditures].[SchoolYear].["&amp;RIGHT(AH$7,7)&amp;"]","[DistrictBySize].[DistrictGroupTitle].["&amp;Districts!$N$2&amp;"]")/AH$31,"")</f>
        <v>383.99805044140498</v>
      </c>
      <c r="AI26" s="17">
        <f t="shared" ref="AI26" si="267">IFERROR(AH26/AH$30,"")</f>
        <v>3.928219555940602E-2</v>
      </c>
      <c r="AJ26" s="16">
        <f>IFERROR(CUBEVALUE("ThisWorkbookDataModel","[Measures].[Exp]","[Expenditures].[ActivityCategoryTitle].["&amp;$B26&amp;"]","[Expenditures].[SchoolYear].["&amp;RIGHT(AJ$7,7)&amp;"]","[DistrictBySize].[DistrictGroupTitle].["&amp;Districts!$N$2&amp;"]")/AJ$31,"")</f>
        <v>384.95068430099167</v>
      </c>
      <c r="AK26" s="17">
        <f t="shared" ref="AK26" si="268">IFERROR(AJ26/AJ$30,"")</f>
        <v>3.9674267052873129E-2</v>
      </c>
      <c r="AL26" s="16">
        <f>IFERROR(CUBEVALUE("ThisWorkbookDataModel","[Measures].[Exp]","[Expenditures].[ActivityCategoryTitle].["&amp;$B26&amp;"]","[Expenditures].[SchoolYear].["&amp;RIGHT(AL$7,7)&amp;"]","[DistrictBySize].[DistrictGroupTitle].["&amp;Districts!$N$2&amp;"]")/AL$31,"")</f>
        <v>381.63734816675077</v>
      </c>
      <c r="AM26" s="17">
        <f t="shared" ref="AM26" si="269">IFERROR(AL26/AL$30,"")</f>
        <v>3.8978674512807697E-2</v>
      </c>
      <c r="AN26" s="16">
        <f>IFERROR(CUBEVALUE("ThisWorkbookDataModel","[Measures].[Exp]","[Expenditures].[ActivityCategoryTitle].["&amp;$B26&amp;"]","[Expenditures].[SchoolYear].["&amp;RIGHT(AN$7,7)&amp;"]","[DistrictBySize].[DistrictGroupTitle].["&amp;Districts!$N$2&amp;"]")/AN$31,"")</f>
        <v>388.99895316668608</v>
      </c>
      <c r="AO26" s="17">
        <f t="shared" ref="AO26" si="270">IFERROR(AN26/AN$30,"")</f>
        <v>3.7781634639812448E-2</v>
      </c>
      <c r="AP26" s="16">
        <f>IFERROR(CUBEVALUE("ThisWorkbookDataModel","[Measures].[Exp]","[Expenditures].[ActivityCategoryTitle].["&amp;$B26&amp;"]","[Expenditures].[SchoolYear].["&amp;RIGHT(AP$7,7)&amp;"]","[DistrictBySize].[DistrictGroupTitle].["&amp;Districts!$N$2&amp;"]")/AP$31,"")</f>
        <v>400.90277466655738</v>
      </c>
      <c r="AQ26" s="17">
        <f t="shared" ref="AQ26" si="271">IFERROR(AP26/AP$30,"")</f>
        <v>3.7821377649638069E-2</v>
      </c>
      <c r="AR26" s="16">
        <f>IFERROR(CUBEVALUE("ThisWorkbookDataModel","[Measures].[Exp]","[Expenditures].[ActivityCategoryTitle].["&amp;$B26&amp;"]","[Expenditures].[SchoolYear].["&amp;RIGHT(AR$7,7)&amp;"]","[DistrictBySize].[DistrictGroupTitle].["&amp;Districts!$N$2&amp;"]")/AR$31,"")</f>
        <v>411.51546128612239</v>
      </c>
      <c r="AS26" s="17">
        <f t="shared" ref="AS26" si="272">IFERROR(AR26/AR$30,"")</f>
        <v>3.6376277293899612E-2</v>
      </c>
      <c r="AT26" s="16">
        <f>IFERROR(CUBEVALUE("ThisWorkbookDataModel","[Measures].[Exp]","[Expenditures].[ActivityCategoryTitle].["&amp;$B26&amp;"]","[Expenditures].[SchoolYear].["&amp;RIGHT(AT$7,7)&amp;"]","[DistrictBySize].[DistrictGroupTitle].["&amp;Districts!$N$2&amp;"]")/AT$31,"")</f>
        <v>434.27003038799216</v>
      </c>
      <c r="AU26" s="17">
        <f t="shared" ref="AU26" si="273">IFERROR(AT26/AT$30,"")</f>
        <v>3.6745643876857123E-2</v>
      </c>
      <c r="AV26" s="16">
        <f>IFERROR(CUBEVALUE("ThisWorkbookDataModel","[Measures].[Exp]","[Expenditures].[ActivityCategoryTitle].["&amp;$B26&amp;"]","[Expenditures].[SchoolYear].["&amp;RIGHT(AV$7,7)&amp;"]","[DistrictBySize].[DistrictGroupTitle].["&amp;Districts!$N$2&amp;"]")/AV$31,"")</f>
        <v>467.15935286534653</v>
      </c>
      <c r="AW26" s="17">
        <f t="shared" ref="AW26" si="274">IFERROR(AV26/AV$30,"")</f>
        <v>3.657126333837514E-2</v>
      </c>
      <c r="AX26" s="16">
        <f>IFERROR(CUBEVALUE("ThisWorkbookDataModel","[Measures].[Exp]","[Expenditures].[ActivityCategoryTitle].["&amp;$B26&amp;"]","[Expenditures].[SchoolYear].["&amp;RIGHT(AX$7,7)&amp;"]","[DistrictBySize].[DistrictGroupTitle].["&amp;Districts!$N$2&amp;"]")/AX$31,"")</f>
        <v>502.90589599961589</v>
      </c>
      <c r="AY26" s="17">
        <f t="shared" ref="AY26" si="275">IFERROR(AX26/AX$30,"")</f>
        <v>3.5410470002171214E-2</v>
      </c>
      <c r="AZ26" s="16">
        <f>IFERROR(CUBEVALUE("ThisWorkbookDataModel","[Measures].[Exp]","[Expenditures].[ActivityCategoryTitle].["&amp;$B26&amp;"]","[Expenditures].[SchoolYear].["&amp;RIGHT(AZ$7,7)&amp;"]","[DistrictBySize].[DistrictGroupTitle].["&amp;Districts!$N$2&amp;"]")/AZ$31,"")</f>
        <v>527.19797555620426</v>
      </c>
      <c r="BA26" s="17">
        <f t="shared" ref="BA26" si="276">IFERROR(AZ26/AZ$30,"")</f>
        <v>3.6012296518640317E-2</v>
      </c>
      <c r="BB26" s="16">
        <f>IFERROR(CUBEVALUE("ThisWorkbookDataModel","[Measures].[Exp]","[Expenditures].[ActivityCategoryTitle].["&amp;$B26&amp;"]","[Expenditures].[SchoolYear].["&amp;RIGHT(BB$7,7)&amp;"]","[DistrictBySize].[DistrictGroupTitle].["&amp;Districts!$N$2&amp;"]")/BB$31,"")</f>
        <v>451.56817182195374</v>
      </c>
      <c r="BC26" s="17">
        <f t="shared" ref="BC26" si="277">IFERROR(BB26/BB$30,"")</f>
        <v>2.9110229142861533E-2</v>
      </c>
      <c r="BD26" s="16">
        <f>IFERROR(CUBEVALUE("ThisWorkbookDataModel","[Measures].[Exp]","[Expenditures].[ActivityCategoryTitle].["&amp;$B26&amp;"]","[Expenditures].[SchoolYear].["&amp;RIGHT(BD$7,7)&amp;"]","[DistrictBySize].[DistrictGroupTitle].["&amp;Districts!$N$2&amp;"]")/BD$31,"")</f>
        <v>578.38483301807537</v>
      </c>
      <c r="BE26" s="17">
        <f t="shared" ref="BE26" si="278">IFERROR(BD26/BD$30,"")</f>
        <v>3.4433863811122838E-2</v>
      </c>
      <c r="BF26" s="16">
        <f>IFERROR(CUBEVALUE("ThisWorkbookDataModel","[Measures].[Exp]","[Expenditures].[ActivityCategoryTitle].["&amp;$B26&amp;"]","[Expenditures].[SchoolYear].["&amp;RIGHT(BF$7,7)&amp;"]","[DistrictBySize].[DistrictGroupTitle].["&amp;Districts!$N$2&amp;"]")/BF$31,"")</f>
        <v>647.1536072982417</v>
      </c>
      <c r="BG26" s="17">
        <f t="shared" ref="BG26" si="279">IFERROR(BF26/BF$30,"")</f>
        <v>3.6253504960965667E-2</v>
      </c>
      <c r="BH26" s="16">
        <f>IFERROR(CUBEVALUE("ThisWorkbookDataModel","[Measures].[Exp]","[Expenditures].[ActivityCategoryTitle].["&amp;$B26&amp;"]","[Expenditures].[SchoolYear].["&amp;RIGHT(BH$7,7)&amp;"]","[DistrictBySize].[DistrictGroupTitle].["&amp;Districts!$N$2&amp;"]")/BH$31,"")</f>
        <v>671.93034176556137</v>
      </c>
      <c r="BI26" s="43">
        <f t="shared" ref="BI26" si="280">IFERROR(BH26/BH$30,"")</f>
        <v>3.6724592133205614E-2</v>
      </c>
      <c r="BJ26" s="16">
        <f>IFERROR(CUBEVALUE("ThisWorkbookDataModel","[Measures].[Exp]","[Expenditures].[ActivityCategoryTitle].["&amp;$B26&amp;"]","[Expenditures].[SchoolYear].["&amp;RIGHT(BJ$7,7)&amp;"]","[DistrictBySize].[DistrictGroupTitle].["&amp;Districts!$N$2&amp;"]")/BJ$31,"")</f>
        <v>710.48197396215721</v>
      </c>
      <c r="BK26" s="43">
        <f t="shared" si="226"/>
        <v>3.7118043159893317E-2</v>
      </c>
      <c r="BM26" s="52" t="s">
        <v>54</v>
      </c>
      <c r="BN26" s="54" t="str">
        <f>HYPERLINK("#"&amp;ADDRESS(ROW(),COLUMN()-1),CHAR(128))</f>
        <v>€</v>
      </c>
    </row>
    <row r="27" spans="2:66" ht="14.25" customHeight="1" x14ac:dyDescent="0.15">
      <c r="B27" s="59" t="str">
        <f t="shared" si="197"/>
        <v>Util/Plant/Ins/IS/Other</v>
      </c>
      <c r="D27" s="16">
        <f>IFERROR(CUBEVALUE("ThisWorkbookDataModel","[Measures].[Exp]","[Expenditures].[ActivityCategoryTitle].["&amp;$B27&amp;"]","[Expenditures].[SchoolYear].["&amp;RIGHT(D$7,7)&amp;"]","[DistrictBySize].[DistrictGroupTitle].["&amp;Districts!$N$2&amp;"]")/D$31,"")</f>
        <v>611.10301030907624</v>
      </c>
      <c r="E27" s="17">
        <f t="shared" si="198"/>
        <v>0.10720494068130856</v>
      </c>
      <c r="F27" s="16">
        <f>IFERROR(CUBEVALUE("ThisWorkbookDataModel","[Measures].[Exp]","[Expenditures].[ActivityCategoryTitle].["&amp;$B27&amp;"]","[Expenditures].[SchoolYear].["&amp;RIGHT(F$7,7)&amp;"]","[DistrictBySize].[DistrictGroupTitle].["&amp;Districts!$N$2&amp;"]")/F$31,"")</f>
        <v>620.66390269885983</v>
      </c>
      <c r="G27" s="17">
        <f t="shared" si="198"/>
        <v>0.10685921748222071</v>
      </c>
      <c r="H27" s="16">
        <f>IFERROR(CUBEVALUE("ThisWorkbookDataModel","[Measures].[Exp]","[Expenditures].[ActivityCategoryTitle].["&amp;$B27&amp;"]","[Expenditures].[SchoolYear].["&amp;RIGHT(H$7,7)&amp;"]","[DistrictBySize].[DistrictGroupTitle].["&amp;Districts!$N$2&amp;"]")/H$31,"")</f>
        <v>631.14209098789252</v>
      </c>
      <c r="I27" s="17">
        <f t="shared" ref="I27" si="281">IFERROR(H27/H$30,"")</f>
        <v>0.1036123427461665</v>
      </c>
      <c r="J27" s="16">
        <f>IFERROR(CUBEVALUE("ThisWorkbookDataModel","[Measures].[Exp]","[Expenditures].[ActivityCategoryTitle].["&amp;$B27&amp;"]","[Expenditures].[SchoolYear].["&amp;RIGHT(J$7,7)&amp;"]","[DistrictBySize].[DistrictGroupTitle].["&amp;Districts!$N$2&amp;"]")/J$31,"")</f>
        <v>660.40238872176383</v>
      </c>
      <c r="K27" s="17">
        <f t="shared" ref="K27" si="282">IFERROR(J27/J$30,"")</f>
        <v>0.10657202316399102</v>
      </c>
      <c r="L27" s="16">
        <f>IFERROR(CUBEVALUE("ThisWorkbookDataModel","[Measures].[Exp]","[Expenditures].[ActivityCategoryTitle].["&amp;$B27&amp;"]","[Expenditures].[SchoolYear].["&amp;RIGHT(L$7,7)&amp;"]","[DistrictBySize].[DistrictGroupTitle].["&amp;Districts!$N$2&amp;"]")/L$31,"")</f>
        <v>701.9287735947355</v>
      </c>
      <c r="M27" s="17">
        <f t="shared" ref="M27" si="283">IFERROR(L27/L$30,"")</f>
        <v>0.10806907294688194</v>
      </c>
      <c r="N27" s="16">
        <f>IFERROR(CUBEVALUE("ThisWorkbookDataModel","[Measures].[Exp]","[Expenditures].[ActivityCategoryTitle].["&amp;$B27&amp;"]","[Expenditures].[SchoolYear].["&amp;RIGHT(N$7,7)&amp;"]","[DistrictBySize].[DistrictGroupTitle].["&amp;Districts!$N$2&amp;"]")/N$31,"")</f>
        <v>744.61317449127716</v>
      </c>
      <c r="O27" s="17">
        <f t="shared" ref="O27" si="284">IFERROR(N27/N$30,"")</f>
        <v>0.10847995651213746</v>
      </c>
      <c r="P27" s="16">
        <f>IFERROR(CUBEVALUE("ThisWorkbookDataModel","[Measures].[Exp]","[Expenditures].[ActivityCategoryTitle].["&amp;$B27&amp;"]","[Expenditures].[SchoolYear].["&amp;RIGHT(P$7,7)&amp;"]","[DistrictBySize].[DistrictGroupTitle].["&amp;Districts!$N$2&amp;"]")/P$31,"")</f>
        <v>799.88236172953714</v>
      </c>
      <c r="Q27" s="17">
        <f t="shared" ref="Q27" si="285">IFERROR(P27/P$30,"")</f>
        <v>0.11194268026475269</v>
      </c>
      <c r="R27" s="16">
        <f>IFERROR(CUBEVALUE("ThisWorkbookDataModel","[Measures].[Exp]","[Expenditures].[ActivityCategoryTitle].["&amp;$B27&amp;"]","[Expenditures].[SchoolYear].["&amp;RIGHT(R$7,7)&amp;"]","[DistrictBySize].[DistrictGroupTitle].["&amp;Districts!$N$2&amp;"]")/R$31,"")</f>
        <v>818.36736766302045</v>
      </c>
      <c r="S27" s="17">
        <f t="shared" ref="S27" si="286">IFERROR(R27/R$30,"")</f>
        <v>0.11136032930929687</v>
      </c>
      <c r="T27" s="16">
        <f>IFERROR(CUBEVALUE("ThisWorkbookDataModel","[Measures].[Exp]","[Expenditures].[ActivityCategoryTitle].["&amp;$B27&amp;"]","[Expenditures].[SchoolYear].["&amp;RIGHT(T$7,7)&amp;"]","[DistrictBySize].[DistrictGroupTitle].["&amp;Districts!$N$2&amp;"]")/T$31,"")</f>
        <v>869.41650538752413</v>
      </c>
      <c r="U27" s="17">
        <f t="shared" ref="U27" si="287">IFERROR(T27/T$30,"")</f>
        <v>0.11477196197341155</v>
      </c>
      <c r="V27" s="16">
        <f>IFERROR(CUBEVALUE("ThisWorkbookDataModel","[Measures].[Exp]","[Expenditures].[ActivityCategoryTitle].["&amp;$B27&amp;"]","[Expenditures].[SchoolYear].["&amp;RIGHT(V$7,7)&amp;"]","[DistrictBySize].[DistrictGroupTitle].["&amp;Districts!$N$2&amp;"]")/V$31,"")</f>
        <v>902.91209731672404</v>
      </c>
      <c r="W27" s="17">
        <f t="shared" ref="W27" si="288">IFERROR(V27/V$30,"")</f>
        <v>0.11495424985651678</v>
      </c>
      <c r="X27" s="16">
        <f>IFERROR(CUBEVALUE("ThisWorkbookDataModel","[Measures].[Exp]","[Expenditures].[ActivityCategoryTitle].["&amp;$B27&amp;"]","[Expenditures].[SchoolYear].["&amp;RIGHT(X$7,7)&amp;"]","[DistrictBySize].[DistrictGroupTitle].["&amp;Districts!$N$2&amp;"]")/X$31,"")</f>
        <v>934.35177436792537</v>
      </c>
      <c r="Y27" s="17">
        <f t="shared" ref="Y27" si="289">IFERROR(X27/X$30,"")</f>
        <v>0.11407628498379982</v>
      </c>
      <c r="Z27" s="16">
        <f>IFERROR(CUBEVALUE("ThisWorkbookDataModel","[Measures].[Exp]","[Expenditures].[ActivityCategoryTitle].["&amp;$B27&amp;"]","[Expenditures].[SchoolYear].["&amp;RIGHT(Z$7,7)&amp;"]","[DistrictBySize].[DistrictGroupTitle].["&amp;Districts!$N$2&amp;"]")/Z$31,"")</f>
        <v>995.09220903366361</v>
      </c>
      <c r="AA27" s="17">
        <f t="shared" ref="AA27" si="290">IFERROR(Z27/Z$30,"")</f>
        <v>0.1143807933187526</v>
      </c>
      <c r="AB27" s="16">
        <f>IFERROR(CUBEVALUE("ThisWorkbookDataModel","[Measures].[Exp]","[Expenditures].[ActivityCategoryTitle].["&amp;$B27&amp;"]","[Expenditures].[SchoolYear].["&amp;RIGHT(AB$7,7)&amp;"]","[DistrictBySize].[DistrictGroupTitle].["&amp;Districts!$N$2&amp;"]")/AB$31,"")</f>
        <v>1055.9181881084212</v>
      </c>
      <c r="AC27" s="17">
        <f t="shared" ref="AC27" si="291">IFERROR(AB27/AB$30,"")</f>
        <v>0.11395960590856251</v>
      </c>
      <c r="AD27" s="16">
        <f>IFERROR(CUBEVALUE("ThisWorkbookDataModel","[Measures].[Exp]","[Expenditures].[ActivityCategoryTitle].["&amp;$B27&amp;"]","[Expenditures].[SchoolYear].["&amp;RIGHT(AD$7,7)&amp;"]","[DistrictBySize].[DistrictGroupTitle].["&amp;Districts!$N$2&amp;"]")/AD$31,"")</f>
        <v>1095.2959335276007</v>
      </c>
      <c r="AE27" s="17">
        <f t="shared" ref="AE27" si="292">IFERROR(AD27/AD$30,"")</f>
        <v>0.11162317717889893</v>
      </c>
      <c r="AF27" s="16">
        <f>IFERROR(CUBEVALUE("ThisWorkbookDataModel","[Measures].[Exp]","[Expenditures].[ActivityCategoryTitle].["&amp;$B27&amp;"]","[Expenditures].[SchoolYear].["&amp;RIGHT(AF$7,7)&amp;"]","[DistrictBySize].[DistrictGroupTitle].["&amp;Districts!$N$2&amp;"]")/AF$31,"")</f>
        <v>1064.1891977478761</v>
      </c>
      <c r="AG27" s="17">
        <f t="shared" ref="AG27" si="293">IFERROR(AF27/AF$30,"")</f>
        <v>0.11130636843086932</v>
      </c>
      <c r="AH27" s="16">
        <f>IFERROR(CUBEVALUE("ThisWorkbookDataModel","[Measures].[Exp]","[Expenditures].[ActivityCategoryTitle].["&amp;$B27&amp;"]","[Expenditures].[SchoolYear].["&amp;RIGHT(AH$7,7)&amp;"]","[DistrictBySize].[DistrictGroupTitle].["&amp;Districts!$N$2&amp;"]")/AH$31,"")</f>
        <v>1141.3215302356625</v>
      </c>
      <c r="AI27" s="17">
        <f t="shared" ref="AI27" si="294">IFERROR(AH27/AH$30,"")</f>
        <v>0.11675479991458726</v>
      </c>
      <c r="AJ27" s="16">
        <f>IFERROR(CUBEVALUE("ThisWorkbookDataModel","[Measures].[Exp]","[Expenditures].[ActivityCategoryTitle].["&amp;$B27&amp;"]","[Expenditures].[SchoolYear].["&amp;RIGHT(AJ$7,7)&amp;"]","[DistrictBySize].[DistrictGroupTitle].["&amp;Districts!$N$2&amp;"]")/AJ$31,"")</f>
        <v>1112.2310163789352</v>
      </c>
      <c r="AK27" s="17">
        <f t="shared" ref="AK27" si="295">IFERROR(AJ27/AJ$30,"")</f>
        <v>0.11463013878890436</v>
      </c>
      <c r="AL27" s="16">
        <f>IFERROR(CUBEVALUE("ThisWorkbookDataModel","[Measures].[Exp]","[Expenditures].[ActivityCategoryTitle].["&amp;$B27&amp;"]","[Expenditures].[SchoolYear].["&amp;RIGHT(AL$7,7)&amp;"]","[DistrictBySize].[DistrictGroupTitle].["&amp;Districts!$N$2&amp;"]")/AL$31,"")</f>
        <v>1137.9699681249815</v>
      </c>
      <c r="AM27" s="17">
        <f t="shared" ref="AM27" si="296">IFERROR(AL27/AL$30,"")</f>
        <v>0.11622699194920741</v>
      </c>
      <c r="AN27" s="16">
        <f>IFERROR(CUBEVALUE("ThisWorkbookDataModel","[Measures].[Exp]","[Expenditures].[ActivityCategoryTitle].["&amp;$B27&amp;"]","[Expenditures].[SchoolYear].["&amp;RIGHT(AN$7,7)&amp;"]","[DistrictBySize].[DistrictGroupTitle].["&amp;Districts!$N$2&amp;"]")/AN$31,"")</f>
        <v>1229.2202533014765</v>
      </c>
      <c r="AO27" s="17">
        <f t="shared" ref="AO27" si="297">IFERROR(AN27/AN$30,"")</f>
        <v>0.11938836884785579</v>
      </c>
      <c r="AP27" s="16">
        <f>IFERROR(CUBEVALUE("ThisWorkbookDataModel","[Measures].[Exp]","[Expenditures].[ActivityCategoryTitle].["&amp;$B27&amp;"]","[Expenditures].[SchoolYear].["&amp;RIGHT(AP$7,7)&amp;"]","[DistrictBySize].[DistrictGroupTitle].["&amp;Districts!$N$2&amp;"]")/AP$31,"")</f>
        <v>1239.9863638910342</v>
      </c>
      <c r="AQ27" s="17">
        <f t="shared" ref="AQ27" si="298">IFERROR(AP27/AP$30,"")</f>
        <v>0.11698096274871328</v>
      </c>
      <c r="AR27" s="16">
        <f>IFERROR(CUBEVALUE("ThisWorkbookDataModel","[Measures].[Exp]","[Expenditures].[ActivityCategoryTitle].["&amp;$B27&amp;"]","[Expenditures].[SchoolYear].["&amp;RIGHT(AR$7,7)&amp;"]","[DistrictBySize].[DistrictGroupTitle].["&amp;Districts!$N$2&amp;"]")/AR$31,"")</f>
        <v>1296.6119977072838</v>
      </c>
      <c r="AS27" s="17">
        <f t="shared" ref="AS27" si="299">IFERROR(AR27/AR$30,"")</f>
        <v>0.11461517733449951</v>
      </c>
      <c r="AT27" s="16">
        <f>IFERROR(CUBEVALUE("ThisWorkbookDataModel","[Measures].[Exp]","[Expenditures].[ActivityCategoryTitle].["&amp;$B27&amp;"]","[Expenditures].[SchoolYear].["&amp;RIGHT(AT$7,7)&amp;"]","[DistrictBySize].[DistrictGroupTitle].["&amp;Districts!$N$2&amp;"]")/AT$31,"")</f>
        <v>1317.5661423286926</v>
      </c>
      <c r="AU27" s="17">
        <f t="shared" ref="AU27" si="300">IFERROR(AT27/AT$30,"")</f>
        <v>0.11148551100097577</v>
      </c>
      <c r="AV27" s="16">
        <f>IFERROR(CUBEVALUE("ThisWorkbookDataModel","[Measures].[Exp]","[Expenditures].[ActivityCategoryTitle].["&amp;$B27&amp;"]","[Expenditures].[SchoolYear].["&amp;RIGHT(AV$7,7)&amp;"]","[DistrictBySize].[DistrictGroupTitle].["&amp;Districts!$N$2&amp;"]")/AV$31,"")</f>
        <v>1377.7610673753647</v>
      </c>
      <c r="AW27" s="17">
        <f t="shared" ref="AW27" si="301">IFERROR(AV27/AV$30,"")</f>
        <v>0.10785712092307956</v>
      </c>
      <c r="AX27" s="16">
        <f>IFERROR(CUBEVALUE("ThisWorkbookDataModel","[Measures].[Exp]","[Expenditures].[ActivityCategoryTitle].["&amp;$B27&amp;"]","[Expenditures].[SchoolYear].["&amp;RIGHT(AX$7,7)&amp;"]","[DistrictBySize].[DistrictGroupTitle].["&amp;Districts!$N$2&amp;"]")/AX$31,"")</f>
        <v>1455.703362499012</v>
      </c>
      <c r="AY27" s="17">
        <f t="shared" ref="AY27" si="302">IFERROR(AX27/AX$30,"")</f>
        <v>0.10249858007206659</v>
      </c>
      <c r="AZ27" s="16">
        <f>IFERROR(CUBEVALUE("ThisWorkbookDataModel","[Measures].[Exp]","[Expenditures].[ActivityCategoryTitle].["&amp;$B27&amp;"]","[Expenditures].[SchoolYear].["&amp;RIGHT(AZ$7,7)&amp;"]","[DistrictBySize].[DistrictGroupTitle].["&amp;Districts!$N$2&amp;"]")/AZ$31,"")</f>
        <v>1465.5582405881448</v>
      </c>
      <c r="BA27" s="17">
        <f t="shared" ref="BA27" si="303">IFERROR(AZ27/AZ$30,"")</f>
        <v>0.10011062328096977</v>
      </c>
      <c r="BB27" s="16">
        <f>IFERROR(CUBEVALUE("ThisWorkbookDataModel","[Measures].[Exp]","[Expenditures].[ActivityCategoryTitle].["&amp;$B27&amp;"]","[Expenditures].[SchoolYear].["&amp;RIGHT(BB$7,7)&amp;"]","[DistrictBySize].[DistrictGroupTitle].["&amp;Districts!$N$2&amp;"]")/BB$31,"")</f>
        <v>1594.4145472378852</v>
      </c>
      <c r="BC27" s="17">
        <f t="shared" ref="BC27" si="304">IFERROR(BB27/BB$30,"")</f>
        <v>0.10278353461347778</v>
      </c>
      <c r="BD27" s="16">
        <f>IFERROR(CUBEVALUE("ThisWorkbookDataModel","[Measures].[Exp]","[Expenditures].[ActivityCategoryTitle].["&amp;$B27&amp;"]","[Expenditures].[SchoolYear].["&amp;RIGHT(BD$7,7)&amp;"]","[DistrictBySize].[DistrictGroupTitle].["&amp;Districts!$N$2&amp;"]")/BD$31,"")</f>
        <v>1766.4013339778417</v>
      </c>
      <c r="BE27" s="17">
        <f t="shared" ref="BE27" si="305">IFERROR(BD27/BD$30,"")</f>
        <v>0.10516185677378899</v>
      </c>
      <c r="BF27" s="16">
        <f>IFERROR(CUBEVALUE("ThisWorkbookDataModel","[Measures].[Exp]","[Expenditures].[ActivityCategoryTitle].["&amp;$B27&amp;"]","[Expenditures].[SchoolYear].["&amp;RIGHT(BF$7,7)&amp;"]","[DistrictBySize].[DistrictGroupTitle].["&amp;Districts!$N$2&amp;"]")/BF$31,"")</f>
        <v>1860.9241147488281</v>
      </c>
      <c r="BG27" s="17">
        <f t="shared" ref="BG27" si="306">IFERROR(BF27/BF$30,"")</f>
        <v>0.10424885354140646</v>
      </c>
      <c r="BH27" s="16">
        <f>IFERROR(CUBEVALUE("ThisWorkbookDataModel","[Measures].[Exp]","[Expenditures].[ActivityCategoryTitle].["&amp;$B27&amp;"]","[Expenditures].[SchoolYear].["&amp;RIGHT(BH$7,7)&amp;"]","[DistrictBySize].[DistrictGroupTitle].["&amp;Districts!$N$2&amp;"]")/BH$31,"")</f>
        <v>1882.5764433945012</v>
      </c>
      <c r="BI27" s="43">
        <f t="shared" ref="BI27" si="307">IFERROR(BH27/BH$30,"")</f>
        <v>0.10289288598216922</v>
      </c>
      <c r="BJ27" s="16">
        <f>IFERROR(CUBEVALUE("ThisWorkbookDataModel","[Measures].[Exp]","[Expenditures].[ActivityCategoryTitle].["&amp;$B27&amp;"]","[Expenditures].[SchoolYear].["&amp;RIGHT(BJ$7,7)&amp;"]","[DistrictBySize].[DistrictGroupTitle].["&amp;Districts!$N$2&amp;"]")/BJ$31,"")</f>
        <v>1887.3485400701238</v>
      </c>
      <c r="BK27" s="43">
        <f t="shared" si="226"/>
        <v>9.8601635418572711E-2</v>
      </c>
    </row>
    <row r="28" spans="2:66" ht="14.25" customHeight="1" x14ac:dyDescent="0.15">
      <c r="B28" s="59" t="str">
        <f t="shared" si="197"/>
        <v>Unit Admin</v>
      </c>
      <c r="D28" s="16">
        <f>IFERROR(CUBEVALUE("ThisWorkbookDataModel","[Measures].[Exp]","[Expenditures].[ActivityCategoryTitle].["&amp;$B28&amp;"]","[Expenditures].[SchoolYear].["&amp;RIGHT(D$7,7)&amp;"]","[DistrictBySize].[DistrictGroupTitle].["&amp;Districts!$N$2&amp;"]")/D$31,"")</f>
        <v>362.56510342728092</v>
      </c>
      <c r="E28" s="17">
        <f t="shared" si="198"/>
        <v>6.3604285611971678E-2</v>
      </c>
      <c r="F28" s="16">
        <f>IFERROR(CUBEVALUE("ThisWorkbookDataModel","[Measures].[Exp]","[Expenditures].[ActivityCategoryTitle].["&amp;$B28&amp;"]","[Expenditures].[SchoolYear].["&amp;RIGHT(F$7,7)&amp;"]","[DistrictBySize].[DistrictGroupTitle].["&amp;Districts!$N$2&amp;"]")/F$31,"")</f>
        <v>375.69275398074785</v>
      </c>
      <c r="G28" s="17">
        <f t="shared" si="198"/>
        <v>6.4682726882542327E-2</v>
      </c>
      <c r="H28" s="16">
        <f>IFERROR(CUBEVALUE("ThisWorkbookDataModel","[Measures].[Exp]","[Expenditures].[ActivityCategoryTitle].["&amp;$B28&amp;"]","[Expenditures].[SchoolYear].["&amp;RIGHT(H$7,7)&amp;"]","[DistrictBySize].[DistrictGroupTitle].["&amp;Districts!$N$2&amp;"]")/H$31,"")</f>
        <v>383.92420292567078</v>
      </c>
      <c r="I28" s="17">
        <f t="shared" ref="I28" si="308">IFERROR(H28/H$30,"")</f>
        <v>6.302746508289285E-2</v>
      </c>
      <c r="J28" s="16">
        <f>IFERROR(CUBEVALUE("ThisWorkbookDataModel","[Measures].[Exp]","[Expenditures].[ActivityCategoryTitle].["&amp;$B28&amp;"]","[Expenditures].[SchoolYear].["&amp;RIGHT(J$7,7)&amp;"]","[DistrictBySize].[DistrictGroupTitle].["&amp;Districts!$N$2&amp;"]")/J$31,"")</f>
        <v>384.76586333528087</v>
      </c>
      <c r="K28" s="17">
        <f t="shared" ref="K28" si="309">IFERROR(J28/J$30,"")</f>
        <v>6.2091350970804281E-2</v>
      </c>
      <c r="L28" s="16">
        <f>IFERROR(CUBEVALUE("ThisWorkbookDataModel","[Measures].[Exp]","[Expenditures].[ActivityCategoryTitle].["&amp;$B28&amp;"]","[Expenditures].[SchoolYear].["&amp;RIGHT(L$7,7)&amp;"]","[DistrictBySize].[DistrictGroupTitle].["&amp;Districts!$N$2&amp;"]")/L$31,"")</f>
        <v>400.14204813238672</v>
      </c>
      <c r="M28" s="17">
        <f t="shared" ref="M28" si="310">IFERROR(L28/L$30,"")</f>
        <v>6.1605937547304965E-2</v>
      </c>
      <c r="N28" s="16">
        <f>IFERROR(CUBEVALUE("ThisWorkbookDataModel","[Measures].[Exp]","[Expenditures].[ActivityCategoryTitle].["&amp;$B28&amp;"]","[Expenditures].[SchoolYear].["&amp;RIGHT(N$7,7)&amp;"]","[DistrictBySize].[DistrictGroupTitle].["&amp;Districts!$N$2&amp;"]")/N$31,"")</f>
        <v>428.07191924478508</v>
      </c>
      <c r="O28" s="17">
        <f t="shared" ref="O28" si="311">IFERROR(N28/N$30,"")</f>
        <v>6.23642245055194E-2</v>
      </c>
      <c r="P28" s="16">
        <f>IFERROR(CUBEVALUE("ThisWorkbookDataModel","[Measures].[Exp]","[Expenditures].[ActivityCategoryTitle].["&amp;$B28&amp;"]","[Expenditures].[SchoolYear].["&amp;RIGHT(P$7,7)&amp;"]","[DistrictBySize].[DistrictGroupTitle].["&amp;Districts!$N$2&amp;"]")/P$31,"")</f>
        <v>439.2985169467641</v>
      </c>
      <c r="Q28" s="17">
        <f t="shared" ref="Q28" si="312">IFERROR(P28/P$30,"")</f>
        <v>6.1479357185750198E-2</v>
      </c>
      <c r="R28" s="16">
        <f>IFERROR(CUBEVALUE("ThisWorkbookDataModel","[Measures].[Exp]","[Expenditures].[ActivityCategoryTitle].["&amp;$B28&amp;"]","[Expenditures].[SchoolYear].["&amp;RIGHT(R$7,7)&amp;"]","[DistrictBySize].[DistrictGroupTitle].["&amp;Districts!$N$2&amp;"]")/R$31,"")</f>
        <v>453.67760055981466</v>
      </c>
      <c r="S28" s="17">
        <f t="shared" ref="S28" si="313">IFERROR(R28/R$30,"")</f>
        <v>6.1734728185540197E-2</v>
      </c>
      <c r="T28" s="16">
        <f>IFERROR(CUBEVALUE("ThisWorkbookDataModel","[Measures].[Exp]","[Expenditures].[ActivityCategoryTitle].["&amp;$B28&amp;"]","[Expenditures].[SchoolYear].["&amp;RIGHT(T$7,7)&amp;"]","[DistrictBySize].[DistrictGroupTitle].["&amp;Districts!$N$2&amp;"]")/T$31,"")</f>
        <v>463.34085142796818</v>
      </c>
      <c r="U28" s="17">
        <f t="shared" ref="U28" si="314">IFERROR(T28/T$30,"")</f>
        <v>6.1165779866481459E-2</v>
      </c>
      <c r="V28" s="16">
        <f>IFERROR(CUBEVALUE("ThisWorkbookDataModel","[Measures].[Exp]","[Expenditures].[ActivityCategoryTitle].["&amp;$B28&amp;"]","[Expenditures].[SchoolYear].["&amp;RIGHT(V$7,7)&amp;"]","[DistrictBySize].[DistrictGroupTitle].["&amp;Districts!$N$2&amp;"]")/V$31,"")</f>
        <v>477.42516753256103</v>
      </c>
      <c r="W28" s="17">
        <f t="shared" ref="W28" si="315">IFERROR(V28/V$30,"")</f>
        <v>6.0783383188048976E-2</v>
      </c>
      <c r="X28" s="16">
        <f>IFERROR(CUBEVALUE("ThisWorkbookDataModel","[Measures].[Exp]","[Expenditures].[ActivityCategoryTitle].["&amp;$B28&amp;"]","[Expenditures].[SchoolYear].["&amp;RIGHT(X$7,7)&amp;"]","[DistrictBySize].[DistrictGroupTitle].["&amp;Districts!$N$2&amp;"]")/X$31,"")</f>
        <v>495.10418593707669</v>
      </c>
      <c r="Y28" s="17">
        <f t="shared" ref="Y28" si="316">IFERROR(X28/X$30,"")</f>
        <v>6.044794665246693E-2</v>
      </c>
      <c r="Z28" s="16">
        <f>IFERROR(CUBEVALUE("ThisWorkbookDataModel","[Measures].[Exp]","[Expenditures].[ActivityCategoryTitle].["&amp;$B28&amp;"]","[Expenditures].[SchoolYear].["&amp;RIGHT(Z$7,7)&amp;"]","[DistrictBySize].[DistrictGroupTitle].["&amp;Districts!$N$2&amp;"]")/Z$31,"")</f>
        <v>520.22156924662818</v>
      </c>
      <c r="AA28" s="17">
        <f t="shared" ref="AA28" si="317">IFERROR(Z28/Z$30,"")</f>
        <v>5.9796826114978406E-2</v>
      </c>
      <c r="AB28" s="16">
        <f>IFERROR(CUBEVALUE("ThisWorkbookDataModel","[Measures].[Exp]","[Expenditures].[ActivityCategoryTitle].["&amp;$B28&amp;"]","[Expenditures].[SchoolYear].["&amp;RIGHT(AB$7,7)&amp;"]","[DistrictBySize].[DistrictGroupTitle].["&amp;Districts!$N$2&amp;"]")/AB$31,"")</f>
        <v>538.16158273609415</v>
      </c>
      <c r="AC28" s="17">
        <f t="shared" ref="AC28" si="318">IFERROR(AB28/AB$30,"")</f>
        <v>5.8080903022987185E-2</v>
      </c>
      <c r="AD28" s="16">
        <f>IFERROR(CUBEVALUE("ThisWorkbookDataModel","[Measures].[Exp]","[Expenditures].[ActivityCategoryTitle].["&amp;$B28&amp;"]","[Expenditures].[SchoolYear].["&amp;RIGHT(AD$7,7)&amp;"]","[DistrictBySize].[DistrictGroupTitle].["&amp;Districts!$N$2&amp;"]")/AD$31,"")</f>
        <v>553.55406715868503</v>
      </c>
      <c r="AE28" s="17">
        <f t="shared" ref="AE28" si="319">IFERROR(AD28/AD$30,"")</f>
        <v>5.6413487738925273E-2</v>
      </c>
      <c r="AF28" s="16">
        <f>IFERROR(CUBEVALUE("ThisWorkbookDataModel","[Measures].[Exp]","[Expenditures].[ActivityCategoryTitle].["&amp;$B28&amp;"]","[Expenditures].[SchoolYear].["&amp;RIGHT(AF$7,7)&amp;"]","[DistrictBySize].[DistrictGroupTitle].["&amp;Districts!$N$2&amp;"]")/AF$31,"")</f>
        <v>535.73552892876353</v>
      </c>
      <c r="AG28" s="17">
        <f t="shared" ref="AG28" si="320">IFERROR(AF28/AF$30,"")</f>
        <v>5.6033998738802375E-2</v>
      </c>
      <c r="AH28" s="16">
        <f>IFERROR(CUBEVALUE("ThisWorkbookDataModel","[Measures].[Exp]","[Expenditures].[ActivityCategoryTitle].["&amp;$B28&amp;"]","[Expenditures].[SchoolYear].["&amp;RIGHT(AH$7,7)&amp;"]","[DistrictBySize].[DistrictGroupTitle].["&amp;Districts!$N$2&amp;"]")/AH$31,"")</f>
        <v>545.67044665217327</v>
      </c>
      <c r="AI28" s="17">
        <f t="shared" ref="AI28" si="321">IFERROR(AH28/AH$30,"")</f>
        <v>5.582094276712983E-2</v>
      </c>
      <c r="AJ28" s="16">
        <f>IFERROR(CUBEVALUE("ThisWorkbookDataModel","[Measures].[Exp]","[Expenditures].[ActivityCategoryTitle].["&amp;$B28&amp;"]","[Expenditures].[SchoolYear].["&amp;RIGHT(AJ$7,7)&amp;"]","[DistrictBySize].[DistrictGroupTitle].["&amp;Districts!$N$2&amp;"]")/AJ$31,"")</f>
        <v>557.52025996594614</v>
      </c>
      <c r="AK28" s="17">
        <f t="shared" ref="AK28" si="322">IFERROR(AJ28/AJ$30,"")</f>
        <v>5.74598476722833E-2</v>
      </c>
      <c r="AL28" s="16">
        <f>IFERROR(CUBEVALUE("ThisWorkbookDataModel","[Measures].[Exp]","[Expenditures].[ActivityCategoryTitle].["&amp;$B28&amp;"]","[Expenditures].[SchoolYear].["&amp;RIGHT(AL$7,7)&amp;"]","[DistrictBySize].[DistrictGroupTitle].["&amp;Districts!$N$2&amp;"]")/AL$31,"")</f>
        <v>572.15274363260119</v>
      </c>
      <c r="AM28" s="17">
        <f t="shared" ref="AM28" si="323">IFERROR(AL28/AL$30,"")</f>
        <v>5.8437036293210613E-2</v>
      </c>
      <c r="AN28" s="16">
        <f>IFERROR(CUBEVALUE("ThisWorkbookDataModel","[Measures].[Exp]","[Expenditures].[ActivityCategoryTitle].["&amp;$B28&amp;"]","[Expenditures].[SchoolYear].["&amp;RIGHT(AN$7,7)&amp;"]","[DistrictBySize].[DistrictGroupTitle].["&amp;Districts!$N$2&amp;"]")/AN$31,"")</f>
        <v>592.90746891838035</v>
      </c>
      <c r="AO28" s="17">
        <f t="shared" ref="AO28" si="324">IFERROR(AN28/AN$30,"")</f>
        <v>5.758630758137636E-2</v>
      </c>
      <c r="AP28" s="16">
        <f>IFERROR(CUBEVALUE("ThisWorkbookDataModel","[Measures].[Exp]","[Expenditures].[ActivityCategoryTitle].["&amp;$B28&amp;"]","[Expenditures].[SchoolYear].["&amp;RIGHT(AP$7,7)&amp;"]","[DistrictBySize].[DistrictGroupTitle].["&amp;Districts!$N$2&amp;"]")/AP$31,"")</f>
        <v>629.99628524539287</v>
      </c>
      <c r="AQ28" s="17">
        <f t="shared" ref="AQ28" si="325">IFERROR(AP28/AP$30,"")</f>
        <v>5.9434179376665584E-2</v>
      </c>
      <c r="AR28" s="16">
        <f>IFERROR(CUBEVALUE("ThisWorkbookDataModel","[Measures].[Exp]","[Expenditures].[ActivityCategoryTitle].["&amp;$B28&amp;"]","[Expenditures].[SchoolYear].["&amp;RIGHT(AR$7,7)&amp;"]","[DistrictBySize].[DistrictGroupTitle].["&amp;Districts!$N$2&amp;"]")/AR$31,"")</f>
        <v>672.76677103463464</v>
      </c>
      <c r="AS28" s="17">
        <f t="shared" ref="AS28" si="326">IFERROR(AR28/AR$30,"")</f>
        <v>5.9469820503929238E-2</v>
      </c>
      <c r="AT28" s="16">
        <f>IFERROR(CUBEVALUE("ThisWorkbookDataModel","[Measures].[Exp]","[Expenditures].[ActivityCategoryTitle].["&amp;$B28&amp;"]","[Expenditures].[SchoolYear].["&amp;RIGHT(AT$7,7)&amp;"]","[DistrictBySize].[DistrictGroupTitle].["&amp;Districts!$N$2&amp;"]")/AT$31,"")</f>
        <v>704.6141257585698</v>
      </c>
      <c r="AU28" s="17">
        <f t="shared" ref="AU28" si="327">IFERROR(AT28/AT$30,"")</f>
        <v>5.9620738075328486E-2</v>
      </c>
      <c r="AV28" s="16">
        <f>IFERROR(CUBEVALUE("ThisWorkbookDataModel","[Measures].[Exp]","[Expenditures].[ActivityCategoryTitle].["&amp;$B28&amp;"]","[Expenditures].[SchoolYear].["&amp;RIGHT(AV$7,7)&amp;"]","[DistrictBySize].[DistrictGroupTitle].["&amp;Districts!$N$2&amp;"]")/AV$31,"")</f>
        <v>760.05369853784305</v>
      </c>
      <c r="AW28" s="17">
        <f t="shared" ref="AW28" si="328">IFERROR(AV28/AV$30,"")</f>
        <v>5.9500304960276314E-2</v>
      </c>
      <c r="AX28" s="16">
        <f>IFERROR(CUBEVALUE("ThisWorkbookDataModel","[Measures].[Exp]","[Expenditures].[ActivityCategoryTitle].["&amp;$B28&amp;"]","[Expenditures].[SchoolYear].["&amp;RIGHT(AX$7,7)&amp;"]","[DistrictBySize].[DistrictGroupTitle].["&amp;Districts!$N$2&amp;"]")/AX$31,"")</f>
        <v>828.11141670711811</v>
      </c>
      <c r="AY28" s="17">
        <f t="shared" ref="AY28" si="329">IFERROR(AX28/AX$30,"")</f>
        <v>5.8308750629134216E-2</v>
      </c>
      <c r="AZ28" s="16">
        <f>IFERROR(CUBEVALUE("ThisWorkbookDataModel","[Measures].[Exp]","[Expenditures].[ActivityCategoryTitle].["&amp;$B28&amp;"]","[Expenditures].[SchoolYear].["&amp;RIGHT(AZ$7,7)&amp;"]","[DistrictBySize].[DistrictGroupTitle].["&amp;Districts!$N$2&amp;"]")/AZ$31,"")</f>
        <v>864.45205390428657</v>
      </c>
      <c r="BA28" s="17">
        <f t="shared" ref="BA28" si="330">IFERROR(AZ28/AZ$30,"")</f>
        <v>5.9049740580860717E-2</v>
      </c>
      <c r="BB28" s="16">
        <f>IFERROR(CUBEVALUE("ThisWorkbookDataModel","[Measures].[Exp]","[Expenditures].[ActivityCategoryTitle].["&amp;$B28&amp;"]","[Expenditures].[SchoolYear].["&amp;RIGHT(BB$7,7)&amp;"]","[DistrictBySize].[DistrictGroupTitle].["&amp;Districts!$N$2&amp;"]")/BB$31,"")</f>
        <v>919.60787668540024</v>
      </c>
      <c r="BC28" s="17">
        <f t="shared" ref="BC28" si="331">IFERROR(BB28/BB$30,"")</f>
        <v>5.9282291539465147E-2</v>
      </c>
      <c r="BD28" s="16">
        <f>IFERROR(CUBEVALUE("ThisWorkbookDataModel","[Measures].[Exp]","[Expenditures].[ActivityCategoryTitle].["&amp;$B28&amp;"]","[Expenditures].[SchoolYear].["&amp;RIGHT(BD$7,7)&amp;"]","[DistrictBySize].[DistrictGroupTitle].["&amp;Districts!$N$2&amp;"]")/BD$31,"")</f>
        <v>971.53266803805002</v>
      </c>
      <c r="BE28" s="17">
        <f t="shared" ref="BE28" si="332">IFERROR(BD28/BD$30,"")</f>
        <v>5.7839731731405122E-2</v>
      </c>
      <c r="BF28" s="16">
        <f>IFERROR(CUBEVALUE("ThisWorkbookDataModel","[Measures].[Exp]","[Expenditures].[ActivityCategoryTitle].["&amp;$B28&amp;"]","[Expenditures].[SchoolYear].["&amp;RIGHT(BF$7,7)&amp;"]","[DistrictBySize].[DistrictGroupTitle].["&amp;Districts!$N$2&amp;"]")/BF$31,"")</f>
        <v>1022.7119533826013</v>
      </c>
      <c r="BG28" s="17">
        <f t="shared" ref="BG28" si="333">IFERROR(BF28/BF$30,"")</f>
        <v>5.7292260226107464E-2</v>
      </c>
      <c r="BH28" s="16">
        <f>IFERROR(CUBEVALUE("ThisWorkbookDataModel","[Measures].[Exp]","[Expenditures].[ActivityCategoryTitle].["&amp;$B28&amp;"]","[Expenditures].[SchoolYear].["&amp;RIGHT(BH$7,7)&amp;"]","[DistrictBySize].[DistrictGroupTitle].["&amp;Districts!$N$2&amp;"]")/BH$31,"")</f>
        <v>1015.425049513647</v>
      </c>
      <c r="BI28" s="43">
        <f t="shared" ref="BI28" si="334">IFERROR(BH28/BH$30,"")</f>
        <v>5.5498417718781591E-2</v>
      </c>
      <c r="BJ28" s="16">
        <f>IFERROR(CUBEVALUE("ThisWorkbookDataModel","[Measures].[Exp]","[Expenditures].[ActivityCategoryTitle].["&amp;$B28&amp;"]","[Expenditures].[SchoolYear].["&amp;RIGHT(BJ$7,7)&amp;"]","[DistrictBySize].[DistrictGroupTitle].["&amp;Districts!$N$2&amp;"]")/BJ$31,"")</f>
        <v>1054.0640841195952</v>
      </c>
      <c r="BK28" s="43">
        <f t="shared" si="226"/>
        <v>5.5067964567006002E-2</v>
      </c>
    </row>
    <row r="29" spans="2:66" ht="14.25" customHeight="1" x14ac:dyDescent="0.15">
      <c r="B29" s="59" t="str">
        <f t="shared" si="197"/>
        <v>Central Admin</v>
      </c>
      <c r="D29" s="16">
        <f>IFERROR(CUBEVALUE("ThisWorkbookDataModel","[Measures].[Exp]","[Expenditures].[ActivityCategoryTitle].["&amp;$B29&amp;"]","[Expenditures].[SchoolYear].["&amp;RIGHT(D$7,7)&amp;"]","[DistrictBySize].[DistrictGroupTitle].["&amp;Districts!$N$2&amp;"]")/D$31,"")</f>
        <v>335.753191695152</v>
      </c>
      <c r="E29" s="17">
        <f t="shared" si="198"/>
        <v>5.8900709687281665E-2</v>
      </c>
      <c r="F29" s="16">
        <f>IFERROR(CUBEVALUE("ThisWorkbookDataModel","[Measures].[Exp]","[Expenditures].[ActivityCategoryTitle].["&amp;$B29&amp;"]","[Expenditures].[SchoolYear].["&amp;RIGHT(F$7,7)&amp;"]","[DistrictBySize].[DistrictGroupTitle].["&amp;Districts!$N$2&amp;"]")/F$31,"")</f>
        <v>330.74534187278829</v>
      </c>
      <c r="G29" s="17">
        <f t="shared" si="198"/>
        <v>5.6944166181940661E-2</v>
      </c>
      <c r="H29" s="16">
        <f>IFERROR(CUBEVALUE("ThisWorkbookDataModel","[Measures].[Exp]","[Expenditures].[ActivityCategoryTitle].["&amp;$B29&amp;"]","[Expenditures].[SchoolYear].["&amp;RIGHT(H$7,7)&amp;"]","[DistrictBySize].[DistrictGroupTitle].["&amp;Districts!$N$2&amp;"]")/H$31,"")</f>
        <v>352.93363005168641</v>
      </c>
      <c r="I29" s="17">
        <f t="shared" ref="I29" si="335">IFERROR(H29/H$30,"")</f>
        <v>5.7939853427182636E-2</v>
      </c>
      <c r="J29" s="16">
        <f>IFERROR(CUBEVALUE("ThisWorkbookDataModel","[Measures].[Exp]","[Expenditures].[ActivityCategoryTitle].["&amp;$B29&amp;"]","[Expenditures].[SchoolYear].["&amp;RIGHT(J$7,7)&amp;"]","[DistrictBySize].[DistrictGroupTitle].["&amp;Districts!$N$2&amp;"]")/J$31,"")</f>
        <v>354.50388044175139</v>
      </c>
      <c r="K29" s="17">
        <f t="shared" ref="K29" si="336">IFERROR(J29/J$30,"")</f>
        <v>5.7207842375143682E-2</v>
      </c>
      <c r="L29" s="16">
        <f>IFERROR(CUBEVALUE("ThisWorkbookDataModel","[Measures].[Exp]","[Expenditures].[ActivityCategoryTitle].["&amp;$B29&amp;"]","[Expenditures].[SchoolYear].["&amp;RIGHT(L$7,7)&amp;"]","[DistrictBySize].[DistrictGroupTitle].["&amp;Districts!$N$2&amp;"]")/L$31,"")</f>
        <v>380.01834902263647</v>
      </c>
      <c r="M29" s="17">
        <f t="shared" ref="M29" si="337">IFERROR(L29/L$30,"")</f>
        <v>5.8507689421764646E-2</v>
      </c>
      <c r="N29" s="16">
        <f>IFERROR(CUBEVALUE("ThisWorkbookDataModel","[Measures].[Exp]","[Expenditures].[ActivityCategoryTitle].["&amp;$B29&amp;"]","[Expenditures].[SchoolYear].["&amp;RIGHT(N$7,7)&amp;"]","[DistrictBySize].[DistrictGroupTitle].["&amp;Districts!$N$2&amp;"]")/N$31,"")</f>
        <v>397.66143942911521</v>
      </c>
      <c r="O29" s="17">
        <f t="shared" ref="O29" si="338">IFERROR(N29/N$30,"")</f>
        <v>5.7933833477089178E-2</v>
      </c>
      <c r="P29" s="16">
        <f>IFERROR(CUBEVALUE("ThisWorkbookDataModel","[Measures].[Exp]","[Expenditures].[ActivityCategoryTitle].["&amp;$B29&amp;"]","[Expenditures].[SchoolYear].["&amp;RIGHT(P$7,7)&amp;"]","[DistrictBySize].[DistrictGroupTitle].["&amp;Districts!$N$2&amp;"]")/P$31,"")</f>
        <v>438.64535083845891</v>
      </c>
      <c r="Q29" s="17">
        <f t="shared" ref="Q29" si="339">IFERROR(P29/P$30,"")</f>
        <v>6.1387947288095143E-2</v>
      </c>
      <c r="R29" s="16">
        <f>IFERROR(CUBEVALUE("ThisWorkbookDataModel","[Measures].[Exp]","[Expenditures].[ActivityCategoryTitle].["&amp;$B29&amp;"]","[Expenditures].[SchoolYear].["&amp;RIGHT(R$7,7)&amp;"]","[DistrictBySize].[DistrictGroupTitle].["&amp;Districts!$N$2&amp;"]")/R$31,"")</f>
        <v>438.99493358078706</v>
      </c>
      <c r="S29" s="17">
        <f t="shared" ref="S29" si="340">IFERROR(R29/R$30,"")</f>
        <v>5.9736766518773785E-2</v>
      </c>
      <c r="T29" s="16">
        <f>IFERROR(CUBEVALUE("ThisWorkbookDataModel","[Measures].[Exp]","[Expenditures].[ActivityCategoryTitle].["&amp;$B29&amp;"]","[Expenditures].[SchoolYear].["&amp;RIGHT(T$7,7)&amp;"]","[DistrictBySize].[DistrictGroupTitle].["&amp;Districts!$N$2&amp;"]")/T$31,"")</f>
        <v>443.81309396381982</v>
      </c>
      <c r="U29" s="17">
        <f t="shared" ref="U29" si="341">IFERROR(T29/T$30,"")</f>
        <v>5.8587914110295645E-2</v>
      </c>
      <c r="V29" s="16">
        <f>IFERROR(CUBEVALUE("ThisWorkbookDataModel","[Measures].[Exp]","[Expenditures].[ActivityCategoryTitle].["&amp;$B29&amp;"]","[Expenditures].[SchoolYear].["&amp;RIGHT(V$7,7)&amp;"]","[DistrictBySize].[DistrictGroupTitle].["&amp;Districts!$N$2&amp;"]")/V$31,"")</f>
        <v>452.88947286669548</v>
      </c>
      <c r="W29" s="17">
        <f t="shared" ref="W29" si="342">IFERROR(V29/V$30,"")</f>
        <v>5.7659621325288436E-2</v>
      </c>
      <c r="X29" s="16">
        <f>IFERROR(CUBEVALUE("ThisWorkbookDataModel","[Measures].[Exp]","[Expenditures].[ActivityCategoryTitle].["&amp;$B29&amp;"]","[Expenditures].[SchoolYear].["&amp;RIGHT(X$7,7)&amp;"]","[DistrictBySize].[DistrictGroupTitle].["&amp;Districts!$N$2&amp;"]")/X$31,"")</f>
        <v>495.60771448163052</v>
      </c>
      <c r="Y29" s="17">
        <f t="shared" ref="Y29" si="343">IFERROR(X29/X$30,"")</f>
        <v>6.0509423140575343E-2</v>
      </c>
      <c r="Z29" s="16">
        <f>IFERROR(CUBEVALUE("ThisWorkbookDataModel","[Measures].[Exp]","[Expenditures].[ActivityCategoryTitle].["&amp;$B29&amp;"]","[Expenditures].[SchoolYear].["&amp;RIGHT(Z$7,7)&amp;"]","[DistrictBySize].[DistrictGroupTitle].["&amp;Districts!$N$2&amp;"]")/Z$31,"")</f>
        <v>530.04077689935434</v>
      </c>
      <c r="AA29" s="17">
        <f t="shared" ref="AA29" si="344">IFERROR(Z29/Z$30,"")</f>
        <v>6.0925494142809775E-2</v>
      </c>
      <c r="AB29" s="16">
        <f>IFERROR(CUBEVALUE("ThisWorkbookDataModel","[Measures].[Exp]","[Expenditures].[ActivityCategoryTitle].["&amp;$B29&amp;"]","[Expenditures].[SchoolYear].["&amp;RIGHT(AB$7,7)&amp;"]","[DistrictBySize].[DistrictGroupTitle].["&amp;Districts!$N$2&amp;"]")/AB$31,"")</f>
        <v>562.33007555701954</v>
      </c>
      <c r="AC29" s="17">
        <f t="shared" ref="AC29" si="345">IFERROR(AB29/AB$30,"")</f>
        <v>6.0689279266804452E-2</v>
      </c>
      <c r="AD29" s="16">
        <f>IFERROR(CUBEVALUE("ThisWorkbookDataModel","[Measures].[Exp]","[Expenditures].[ActivityCategoryTitle].["&amp;$B29&amp;"]","[Expenditures].[SchoolYear].["&amp;RIGHT(AD$7,7)&amp;"]","[DistrictBySize].[DistrictGroupTitle].["&amp;Districts!$N$2&amp;"]")/AD$31,"")</f>
        <v>585.14626560676413</v>
      </c>
      <c r="AE29" s="17">
        <f t="shared" ref="AE29" si="346">IFERROR(AD29/AD$30,"")</f>
        <v>5.963309392652736E-2</v>
      </c>
      <c r="AF29" s="16">
        <f>IFERROR(CUBEVALUE("ThisWorkbookDataModel","[Measures].[Exp]","[Expenditures].[ActivityCategoryTitle].["&amp;$B29&amp;"]","[Expenditures].[SchoolYear].["&amp;RIGHT(AF$7,7)&amp;"]","[DistrictBySize].[DistrictGroupTitle].["&amp;Districts!$N$2&amp;"]")/AF$31,"")</f>
        <v>564.32076386870608</v>
      </c>
      <c r="AG29" s="17">
        <f t="shared" ref="AG29" si="347">IFERROR(AF29/AF$30,"")</f>
        <v>5.9023804215724722E-2</v>
      </c>
      <c r="AH29" s="16">
        <f>IFERROR(CUBEVALUE("ThisWorkbookDataModel","[Measures].[Exp]","[Expenditures].[ActivityCategoryTitle].["&amp;$B29&amp;"]","[Expenditures].[SchoolYear].["&amp;RIGHT(AH$7,7)&amp;"]","[DistrictBySize].[DistrictGroupTitle].["&amp;Districts!$N$2&amp;"]")/AH$31,"")</f>
        <v>566.2162841376113</v>
      </c>
      <c r="AI29" s="17">
        <f t="shared" ref="AI29" si="348">IFERROR(AH29/AH$30,"")</f>
        <v>5.7922738870279336E-2</v>
      </c>
      <c r="AJ29" s="16">
        <f>IFERROR(CUBEVALUE("ThisWorkbookDataModel","[Measures].[Exp]","[Expenditures].[ActivityCategoryTitle].["&amp;$B29&amp;"]","[Expenditures].[SchoolYear].["&amp;RIGHT(AJ$7,7)&amp;"]","[DistrictBySize].[DistrictGroupTitle].["&amp;Districts!$N$2&amp;"]")/AJ$31,"")</f>
        <v>558.5530833686787</v>
      </c>
      <c r="AK29" s="17">
        <f t="shared" ref="AK29" si="349">IFERROR(AJ29/AJ$30,"")</f>
        <v>5.7566293804657047E-2</v>
      </c>
      <c r="AL29" s="16">
        <f>IFERROR(CUBEVALUE("ThisWorkbookDataModel","[Measures].[Exp]","[Expenditures].[ActivityCategoryTitle].["&amp;$B29&amp;"]","[Expenditures].[SchoolYear].["&amp;RIGHT(AL$7,7)&amp;"]","[DistrictBySize].[DistrictGroupTitle].["&amp;Districts!$N$2&amp;"]")/AL$31,"")</f>
        <v>562.69275930457979</v>
      </c>
      <c r="AM29" s="17">
        <f t="shared" ref="AM29" si="350">IFERROR(AL29/AL$30,"")</f>
        <v>5.7470837225458225E-2</v>
      </c>
      <c r="AN29" s="16">
        <f>IFERROR(CUBEVALUE("ThisWorkbookDataModel","[Measures].[Exp]","[Expenditures].[ActivityCategoryTitle].["&amp;$B29&amp;"]","[Expenditures].[SchoolYear].["&amp;RIGHT(AN$7,7)&amp;"]","[DistrictBySize].[DistrictGroupTitle].["&amp;Districts!$N$2&amp;"]")/AN$31,"")</f>
        <v>613.28164613367323</v>
      </c>
      <c r="AO29" s="17">
        <f t="shared" ref="AO29" si="351">IFERROR(AN29/AN$30,"")</f>
        <v>5.9565155373558311E-2</v>
      </c>
      <c r="AP29" s="16">
        <f>IFERROR(CUBEVALUE("ThisWorkbookDataModel","[Measures].[Exp]","[Expenditures].[ActivityCategoryTitle].["&amp;$B29&amp;"]","[Expenditures].[SchoolYear].["&amp;RIGHT(AP$7,7)&amp;"]","[DistrictBySize].[DistrictGroupTitle].["&amp;Districts!$N$2&amp;"]")/AP$31,"")</f>
        <v>630.03683046523327</v>
      </c>
      <c r="AQ29" s="17">
        <f t="shared" ref="AQ29" si="352">IFERROR(AP29/AP$30,"")</f>
        <v>5.9438004433932261E-2</v>
      </c>
      <c r="AR29" s="16">
        <f>IFERROR(CUBEVALUE("ThisWorkbookDataModel","[Measures].[Exp]","[Expenditures].[ActivityCategoryTitle].["&amp;$B29&amp;"]","[Expenditures].[SchoolYear].["&amp;RIGHT(AR$7,7)&amp;"]","[DistrictBySize].[DistrictGroupTitle].["&amp;Districts!$N$2&amp;"]")/AR$31,"")</f>
        <v>687.98565622797037</v>
      </c>
      <c r="AS29" s="17">
        <f t="shared" ref="AS29" si="353">IFERROR(AR29/AR$30,"")</f>
        <v>6.081510747362559E-2</v>
      </c>
      <c r="AT29" s="16">
        <f>IFERROR(CUBEVALUE("ThisWorkbookDataModel","[Measures].[Exp]","[Expenditures].[ActivityCategoryTitle].["&amp;$B29&amp;"]","[Expenditures].[SchoolYear].["&amp;RIGHT(AT$7,7)&amp;"]","[DistrictBySize].[DistrictGroupTitle].["&amp;Districts!$N$2&amp;"]")/AT$31,"")</f>
        <v>716.68407523376663</v>
      </c>
      <c r="AU29" s="17">
        <f t="shared" ref="AU29" si="354">IFERROR(AT29/AT$30,"")</f>
        <v>6.0642033661005873E-2</v>
      </c>
      <c r="AV29" s="16">
        <f>IFERROR(CUBEVALUE("ThisWorkbookDataModel","[Measures].[Exp]","[Expenditures].[ActivityCategoryTitle].["&amp;$B29&amp;"]","[Expenditures].[SchoolYear].["&amp;RIGHT(AV$7,7)&amp;"]","[DistrictBySize].[DistrictGroupTitle].["&amp;Districts!$N$2&amp;"]")/AV$31,"")</f>
        <v>797.39360001759269</v>
      </c>
      <c r="AW29" s="17">
        <f t="shared" ref="AW29" si="355">IFERROR(AV29/AV$30,"")</f>
        <v>6.2423434641121031E-2</v>
      </c>
      <c r="AX29" s="16">
        <f>IFERROR(CUBEVALUE("ThisWorkbookDataModel","[Measures].[Exp]","[Expenditures].[ActivityCategoryTitle].["&amp;$B29&amp;"]","[Expenditures].[SchoolYear].["&amp;RIGHT(AX$7,7)&amp;"]","[DistrictBySize].[DistrictGroupTitle].["&amp;Districts!$N$2&amp;"]")/AX$31,"")</f>
        <v>849.98661459745199</v>
      </c>
      <c r="AY29" s="17">
        <f t="shared" ref="AY29" si="356">IFERROR(AX29/AX$30,"")</f>
        <v>5.9849020975632237E-2</v>
      </c>
      <c r="AZ29" s="16">
        <f>IFERROR(CUBEVALUE("ThisWorkbookDataModel","[Measures].[Exp]","[Expenditures].[ActivityCategoryTitle].["&amp;$B29&amp;"]","[Expenditures].[SchoolYear].["&amp;RIGHT(AZ$7,7)&amp;"]","[DistrictBySize].[DistrictGroupTitle].["&amp;Districts!$N$2&amp;"]")/AZ$31,"")</f>
        <v>894.8110519764964</v>
      </c>
      <c r="BA29" s="17">
        <f t="shared" ref="BA29" si="357">IFERROR(AZ29/AZ$30,"")</f>
        <v>6.1123529349552022E-2</v>
      </c>
      <c r="BB29" s="16">
        <f>IFERROR(CUBEVALUE("ThisWorkbookDataModel","[Measures].[Exp]","[Expenditures].[ActivityCategoryTitle].["&amp;$B29&amp;"]","[Expenditures].[SchoolYear].["&amp;RIGHT(BB$7,7)&amp;"]","[DistrictBySize].[DistrictGroupTitle].["&amp;Districts!$N$2&amp;"]")/BB$31,"")</f>
        <v>968.88616311762701</v>
      </c>
      <c r="BC29" s="17">
        <f t="shared" ref="BC29" si="358">IFERROR(BB29/BB$30,"")</f>
        <v>6.2459003937112359E-2</v>
      </c>
      <c r="BD29" s="16">
        <f>IFERROR(CUBEVALUE("ThisWorkbookDataModel","[Measures].[Exp]","[Expenditures].[ActivityCategoryTitle].["&amp;$B29&amp;"]","[Expenditures].[SchoolYear].["&amp;RIGHT(BD$7,7)&amp;"]","[DistrictBySize].[DistrictGroupTitle].["&amp;Districts!$N$2&amp;"]")/BD$31,"")</f>
        <v>1046.8242180727877</v>
      </c>
      <c r="BE29" s="17">
        <f t="shared" ref="BE29" si="359">IFERROR(BD29/BD$30,"")</f>
        <v>6.2322178075124295E-2</v>
      </c>
      <c r="BF29" s="16">
        <f>IFERROR(CUBEVALUE("ThisWorkbookDataModel","[Measures].[Exp]","[Expenditures].[ActivityCategoryTitle].["&amp;$B29&amp;"]","[Expenditures].[SchoolYear].["&amp;RIGHT(BF$7,7)&amp;"]","[DistrictBySize].[DistrictGroupTitle].["&amp;Districts!$N$2&amp;"]")/BF$31,"")</f>
        <v>1144.3738650997389</v>
      </c>
      <c r="BG29" s="17">
        <f t="shared" ref="BG29" si="360">IFERROR(BF29/BF$30,"")</f>
        <v>6.4107752978147622E-2</v>
      </c>
      <c r="BH29" s="16">
        <f>IFERROR(CUBEVALUE("ThisWorkbookDataModel","[Measures].[Exp]","[Expenditures].[ActivityCategoryTitle].["&amp;$B29&amp;"]","[Expenditures].[SchoolYear].["&amp;RIGHT(BH$7,7)&amp;"]","[DistrictBySize].[DistrictGroupTitle].["&amp;Districts!$N$2&amp;"]")/BH$31,"")</f>
        <v>1176.1742193521734</v>
      </c>
      <c r="BI29" s="43">
        <f t="shared" ref="BI29" si="361">IFERROR(BH29/BH$30,"")</f>
        <v>6.4284220846170373E-2</v>
      </c>
      <c r="BJ29" s="16">
        <f>IFERROR(CUBEVALUE("ThisWorkbookDataModel","[Measures].[Exp]","[Expenditures].[ActivityCategoryTitle].["&amp;$B29&amp;"]","[Expenditures].[SchoolYear].["&amp;RIGHT(BJ$7,7)&amp;"]","[DistrictBySize].[DistrictGroupTitle].["&amp;Districts!$N$2&amp;"]")/BJ$31,"")</f>
        <v>1188.3436642420745</v>
      </c>
      <c r="BK29" s="43">
        <f t="shared" si="226"/>
        <v>6.2083195682136327E-2</v>
      </c>
    </row>
    <row r="30" spans="2:66" ht="14.25" customHeight="1" x14ac:dyDescent="0.15">
      <c r="B30" s="60" t="str">
        <f>B19</f>
        <v>Total All Activities</v>
      </c>
      <c r="D30" s="19">
        <f t="shared" ref="D30" si="362">SUM(D23:D29)</f>
        <v>5700.3250636155008</v>
      </c>
      <c r="E30" s="21">
        <f>SUM(E23:E29)</f>
        <v>1</v>
      </c>
      <c r="F30" s="19">
        <f t="shared" ref="F30" si="363">SUM(F23:F29)</f>
        <v>5808.2392639841873</v>
      </c>
      <c r="G30" s="21">
        <f>SUM(G23:G29)</f>
        <v>1.0000000000000002</v>
      </c>
      <c r="H30" s="19">
        <f t="shared" ref="H30" si="364">SUM(H23:H29)</f>
        <v>6091.3794077032762</v>
      </c>
      <c r="I30" s="21">
        <f>SUM(I23:I29)</f>
        <v>1</v>
      </c>
      <c r="J30" s="19">
        <f t="shared" ref="J30" si="365">SUM(J23:J29)</f>
        <v>6196.7706825415999</v>
      </c>
      <c r="K30" s="21">
        <f>SUM(K23:K29)</f>
        <v>1</v>
      </c>
      <c r="L30" s="19">
        <f t="shared" ref="L30" si="366">SUM(L23:L29)</f>
        <v>6495.1864067506831</v>
      </c>
      <c r="M30" s="21">
        <f>SUM(M23:M29)</f>
        <v>0.99999999999999989</v>
      </c>
      <c r="N30" s="19">
        <f t="shared" ref="N30" si="367">SUM(N23:N29)</f>
        <v>6864.0622510570875</v>
      </c>
      <c r="O30" s="21">
        <f>SUM(O23:O29)</f>
        <v>0.99999999999999978</v>
      </c>
      <c r="P30" s="19">
        <f t="shared" ref="P30" si="368">SUM(P23:P29)</f>
        <v>7145.4637305249107</v>
      </c>
      <c r="Q30" s="21">
        <f>SUM(Q23:Q29)</f>
        <v>0.99999999999999989</v>
      </c>
      <c r="R30" s="19">
        <f t="shared" ref="R30" si="369">SUM(R23:R29)</f>
        <v>7348.8231647560278</v>
      </c>
      <c r="S30" s="21">
        <f>SUM(S23:S29)</f>
        <v>1</v>
      </c>
      <c r="T30" s="19">
        <f t="shared" ref="T30" si="370">SUM(T23:T29)</f>
        <v>7575.1646171992425</v>
      </c>
      <c r="U30" s="21">
        <f>SUM(U23:U29)</f>
        <v>0.99999999999999989</v>
      </c>
      <c r="V30" s="19">
        <f t="shared" ref="V30" si="371">SUM(V23:V29)</f>
        <v>7854.5342903260898</v>
      </c>
      <c r="W30" s="21">
        <f>SUM(W23:W29)</f>
        <v>1</v>
      </c>
      <c r="X30" s="19">
        <f t="shared" ref="X30" si="372">SUM(X23:X29)</f>
        <v>8190.5873293525856</v>
      </c>
      <c r="Y30" s="21">
        <f>SUM(Y23:Y29)</f>
        <v>0.99999999999999978</v>
      </c>
      <c r="Z30" s="19">
        <f t="shared" ref="Z30" si="373">SUM(Z23:Z29)</f>
        <v>8699.8190881625869</v>
      </c>
      <c r="AA30" s="21">
        <f>SUM(AA23:AA29)</f>
        <v>1</v>
      </c>
      <c r="AB30" s="19">
        <f t="shared" ref="AB30" si="374">SUM(AB23:AB29)</f>
        <v>9265.7234086581138</v>
      </c>
      <c r="AC30" s="21">
        <f>SUM(AC23:AC29)</f>
        <v>0.99999999999999989</v>
      </c>
      <c r="AD30" s="19">
        <f t="shared" ref="AD30" si="375">SUM(AD23:AD29)</f>
        <v>9812.4418351949025</v>
      </c>
      <c r="AE30" s="21">
        <f>SUM(AE23:AE29)</f>
        <v>1</v>
      </c>
      <c r="AF30" s="19">
        <f t="shared" ref="AF30" si="376">SUM(AF23:AF29)</f>
        <v>9560.9012561471518</v>
      </c>
      <c r="AG30" s="21">
        <f>SUM(AG23:AG29)</f>
        <v>0.99999999999999989</v>
      </c>
      <c r="AH30" s="19">
        <f t="shared" ref="AH30" si="377">SUM(AH23:AH29)</f>
        <v>9775.3713857640432</v>
      </c>
      <c r="AI30" s="21">
        <f>SUM(AI23:AI29)</f>
        <v>0.99999999999999989</v>
      </c>
      <c r="AJ30" s="19">
        <f t="shared" ref="AJ30" si="378">SUM(AJ23:AJ29)</f>
        <v>9702.7799855250087</v>
      </c>
      <c r="AK30" s="21">
        <f>SUM(AK23:AK29)</f>
        <v>0.99999999999999989</v>
      </c>
      <c r="AL30" s="19">
        <f t="shared" ref="AL30" si="379">SUM(AL23:AL29)</f>
        <v>9790.9267807798733</v>
      </c>
      <c r="AM30" s="21">
        <f>SUM(AM23:AM29)</f>
        <v>0.99999999999999978</v>
      </c>
      <c r="AN30" s="19">
        <f t="shared" ref="AN30" si="380">SUM(AN23:AN29)</f>
        <v>10295.979961565186</v>
      </c>
      <c r="AO30" s="21">
        <f>SUM(AO23:AO29)</f>
        <v>0.99999999999999989</v>
      </c>
      <c r="AP30" s="19">
        <f t="shared" ref="AP30" si="381">SUM(AP23:AP29)</f>
        <v>10599.898776304723</v>
      </c>
      <c r="AQ30" s="21">
        <f>SUM(AQ23:AQ29)</f>
        <v>1</v>
      </c>
      <c r="AR30" s="19">
        <f t="shared" ref="AR30" si="382">SUM(AR23:AR29)</f>
        <v>11312.742586639961</v>
      </c>
      <c r="AS30" s="21">
        <f>SUM(AS23:AS29)</f>
        <v>1</v>
      </c>
      <c r="AT30" s="19">
        <f t="shared" ref="AT30" si="383">SUM(AT23:AT29)</f>
        <v>11818.272441852652</v>
      </c>
      <c r="AU30" s="21">
        <f>SUM(AU23:AU29)</f>
        <v>0.99999999999999989</v>
      </c>
      <c r="AV30" s="19">
        <f t="shared" ref="AV30" si="384">SUM(AV23:AV29)</f>
        <v>12773.946268767384</v>
      </c>
      <c r="AW30" s="21">
        <f>SUM(AW23:AW29)</f>
        <v>1</v>
      </c>
      <c r="AX30" s="19">
        <f t="shared" ref="AX30" si="385">SUM(AX23:AX29)</f>
        <v>14202.180766558025</v>
      </c>
      <c r="AY30" s="21">
        <f>SUM(AY23:AY29)</f>
        <v>1</v>
      </c>
      <c r="AZ30" s="63">
        <f t="shared" ref="AZ30" si="386">SUM(AZ23:AZ29)</f>
        <v>14639.387834744764</v>
      </c>
      <c r="BA30" s="68">
        <f>SUM(BA23:BA29)</f>
        <v>1.0000000000000002</v>
      </c>
      <c r="BB30" s="63">
        <f t="shared" ref="BB30" si="387">SUM(BB23:BB29)</f>
        <v>15512.353736751267</v>
      </c>
      <c r="BC30" s="68">
        <f>SUM(BC23:BC29)</f>
        <v>1</v>
      </c>
      <c r="BD30" s="63">
        <f t="shared" ref="BD30" si="388">SUM(BD23:BD29)</f>
        <v>16796.977422883498</v>
      </c>
      <c r="BE30" s="68">
        <f>SUM(BE23:BE29)</f>
        <v>0.99999999999999989</v>
      </c>
      <c r="BF30" s="63">
        <f t="shared" ref="BF30" si="389">SUM(BF23:BF29)</f>
        <v>17850.787337528753</v>
      </c>
      <c r="BG30" s="68">
        <f>SUM(BG23:BG29)</f>
        <v>1</v>
      </c>
      <c r="BH30" s="63">
        <f t="shared" ref="BH30:BJ30" si="390">SUM(BH23:BH29)</f>
        <v>18296.468462559613</v>
      </c>
      <c r="BI30" s="69">
        <f>SUM(BI23:BI29)</f>
        <v>0.99999999999999989</v>
      </c>
      <c r="BJ30" s="63">
        <f t="shared" si="390"/>
        <v>19141.148440978301</v>
      </c>
      <c r="BK30" s="69">
        <f>SUM(BK23:BK29)</f>
        <v>0.99999999999999978</v>
      </c>
    </row>
    <row r="31" spans="2:66" ht="14.25" customHeight="1" x14ac:dyDescent="0.15">
      <c r="B31" s="61" t="str">
        <f t="shared" si="197"/>
        <v>Total FTE Enrollment</v>
      </c>
      <c r="C31" s="36"/>
      <c r="D31" s="35" vm="381">
        <f>IFERROR(CUBEVALUE("ThisWorkbookDataModel","[Measures].[Enr]","[Enrollment].[SchoolYear].["&amp;RIGHT(D$7,7)&amp;"]","[DistrictBySize].[DistrictGroupTitle].["&amp;Districts!$N$2&amp;"]"),"")</f>
        <v>89742.28</v>
      </c>
      <c r="E31" s="35"/>
      <c r="F31" s="35" vm="382">
        <f>IFERROR(CUBEVALUE("ThisWorkbookDataModel","[Measures].[Enr]","[Enrollment].[SchoolYear].["&amp;RIGHT(F$7,7)&amp;"]","[DistrictBySize].[DistrictGroupTitle].["&amp;Districts!$N$2&amp;"]"),"")</f>
        <v>91765.42</v>
      </c>
      <c r="G31" s="35"/>
      <c r="H31" s="35" vm="384">
        <f>IFERROR(CUBEVALUE("ThisWorkbookDataModel","[Measures].[Enr]","[Enrollment].[SchoolYear].["&amp;RIGHT(H$7,7)&amp;"]","[DistrictBySize].[DistrictGroupTitle].["&amp;Districts!$N$2&amp;"]"),"")</f>
        <v>92983.8</v>
      </c>
      <c r="I31" s="35"/>
      <c r="J31" s="35" vm="386">
        <f>IFERROR(CUBEVALUE("ThisWorkbookDataModel","[Measures].[Enr]","[Enrollment].[SchoolYear].["&amp;RIGHT(J$7,7)&amp;"]","[DistrictBySize].[DistrictGroupTitle].["&amp;Districts!$N$2&amp;"]"),"")</f>
        <v>94629.69</v>
      </c>
      <c r="K31" s="35"/>
      <c r="L31" s="35" vm="380">
        <f>IFERROR(CUBEVALUE("ThisWorkbookDataModel","[Measures].[Enr]","[Enrollment].[SchoolYear].["&amp;RIGHT(L$7,7)&amp;"]","[DistrictBySize].[DistrictGroupTitle].["&amp;Districts!$N$2&amp;"]"),"")</f>
        <v>95013.78</v>
      </c>
      <c r="M31" s="35"/>
      <c r="N31" s="35" vm="383">
        <f>IFERROR(CUBEVALUE("ThisWorkbookDataModel","[Measures].[Enr]","[Enrollment].[SchoolYear].["&amp;RIGHT(N$7,7)&amp;"]","[DistrictBySize].[DistrictGroupTitle].["&amp;Districts!$N$2&amp;"]"),"")</f>
        <v>94999.19</v>
      </c>
      <c r="O31" s="35"/>
      <c r="P31" s="35" vm="385">
        <f>IFERROR(CUBEVALUE("ThisWorkbookDataModel","[Measures].[Enr]","[Enrollment].[SchoolYear].["&amp;RIGHT(P$7,7)&amp;"]","[DistrictBySize].[DistrictGroupTitle].["&amp;Districts!$N$2&amp;"]"),"")</f>
        <v>94911.63</v>
      </c>
      <c r="Q31" s="35"/>
      <c r="R31" s="35" vm="387">
        <f>IFERROR(CUBEVALUE("ThisWorkbookDataModel","[Measures].[Enr]","[Enrollment].[SchoolYear].["&amp;RIGHT(R$7,7)&amp;"]","[DistrictBySize].[DistrictGroupTitle].["&amp;Districts!$N$2&amp;"]"),"")</f>
        <v>95274.39</v>
      </c>
      <c r="S31" s="35"/>
      <c r="T31" s="35" vm="388">
        <f>IFERROR(CUBEVALUE("ThisWorkbookDataModel","[Measures].[Enr]","[Enrollment].[SchoolYear].["&amp;RIGHT(T$7,7)&amp;"]","[DistrictBySize].[DistrictGroupTitle].["&amp;Districts!$N$2&amp;"]"),"")</f>
        <v>95310.94</v>
      </c>
      <c r="U31" s="35"/>
      <c r="V31" s="35" vm="389">
        <f>IFERROR(CUBEVALUE("ThisWorkbookDataModel","[Measures].[Enr]","[Enrollment].[SchoolYear].["&amp;RIGHT(V$7,7)&amp;"]","[DistrictBySize].[DistrictGroupTitle].["&amp;Districts!$N$2&amp;"]"),"")</f>
        <v>95475.47</v>
      </c>
      <c r="W31" s="35"/>
      <c r="X31" s="35" vm="390">
        <f>IFERROR(CUBEVALUE("ThisWorkbookDataModel","[Measures].[Enr]","[Enrollment].[SchoolYear].["&amp;RIGHT(X$7,7)&amp;"]","[DistrictBySize].[DistrictGroupTitle].["&amp;Districts!$N$2&amp;"]"),"")</f>
        <v>95288.58</v>
      </c>
      <c r="Y31" s="35"/>
      <c r="Z31" s="35" vm="391">
        <f>IFERROR(CUBEVALUE("ThisWorkbookDataModel","[Measures].[Enr]","[Enrollment].[SchoolYear].["&amp;RIGHT(Z$7,7)&amp;"]","[DistrictBySize].[DistrictGroupTitle].["&amp;Districts!$N$2&amp;"]"),"")</f>
        <v>95572.74</v>
      </c>
      <c r="AA31" s="35"/>
      <c r="AB31" s="35" vm="392">
        <f>IFERROR(CUBEVALUE("ThisWorkbookDataModel","[Measures].[Enr]","[Enrollment].[SchoolYear].["&amp;RIGHT(AB$7,7)&amp;"]","[DistrictBySize].[DistrictGroupTitle].["&amp;Districts!$N$2&amp;"]"),"")</f>
        <v>95877.26</v>
      </c>
      <c r="AC31" s="35"/>
      <c r="AD31" s="35" vm="393">
        <f>IFERROR(CUBEVALUE("ThisWorkbookDataModel","[Measures].[Enr]","[Enrollment].[SchoolYear].["&amp;RIGHT(AD$7,7)&amp;"]","[DistrictBySize].[DistrictGroupTitle].["&amp;Districts!$N$2&amp;"]"),"")</f>
        <v>96169.84</v>
      </c>
      <c r="AE31" s="35"/>
      <c r="AF31" s="35" vm="394">
        <f>IFERROR(CUBEVALUE("ThisWorkbookDataModel","[Measures].[Enr]","[Enrollment].[SchoolYear].["&amp;RIGHT(AF$7,7)&amp;"]","[DistrictBySize].[DistrictGroupTitle].["&amp;Districts!$N$2&amp;"]"),"")</f>
        <v>97166.96</v>
      </c>
      <c r="AG31" s="35"/>
      <c r="AH31" s="35" vm="395">
        <f>IFERROR(CUBEVALUE("ThisWorkbookDataModel","[Measures].[Enr]","[Enrollment].[SchoolYear].["&amp;RIGHT(AH$7,7)&amp;"]","[DistrictBySize].[DistrictGroupTitle].["&amp;Districts!$N$2&amp;"]"),"")</f>
        <v>97119.42</v>
      </c>
      <c r="AI31" s="35"/>
      <c r="AJ31" s="35" vm="396">
        <f>IFERROR(CUBEVALUE("ThisWorkbookDataModel","[Measures].[Enr]","[Enrollment].[SchoolYear].["&amp;RIGHT(AJ$7,7)&amp;"]","[DistrictBySize].[DistrictGroupTitle].["&amp;Districts!$N$2&amp;"]"),"")</f>
        <v>96594.19</v>
      </c>
      <c r="AK31" s="35"/>
      <c r="AL31" s="35" vm="397">
        <f>IFERROR(CUBEVALUE("ThisWorkbookDataModel","[Measures].[Enr]","[Enrollment].[SchoolYear].["&amp;RIGHT(AL$7,7)&amp;"]","[DistrictBySize].[DistrictGroupTitle].["&amp;Districts!$N$2&amp;"]"),"")</f>
        <v>96975.63</v>
      </c>
      <c r="AM31" s="35"/>
      <c r="AN31" s="35" vm="398">
        <f>IFERROR(CUBEVALUE("ThisWorkbookDataModel","[Measures].[Enr]","[Enrollment].[SchoolYear].["&amp;RIGHT(AN$7,7)&amp;"]","[DistrictBySize].[DistrictGroupTitle].["&amp;Districts!$N$2&amp;"]"),"")</f>
        <v>98181.82</v>
      </c>
      <c r="AO31" s="35"/>
      <c r="AP31" s="35" vm="399">
        <f>IFERROR(CUBEVALUE("ThisWorkbookDataModel","[Measures].[Enr]","[Enrollment].[SchoolYear].["&amp;RIGHT(AP$7,7)&amp;"]","[DistrictBySize].[DistrictGroupTitle].["&amp;Districts!$N$2&amp;"]"),"")</f>
        <v>97987.63</v>
      </c>
      <c r="AQ31" s="35"/>
      <c r="AR31" s="35" vm="400">
        <f>IFERROR(CUBEVALUE("ThisWorkbookDataModel","[Measures].[Enr]","[Enrollment].[SchoolYear].["&amp;RIGHT(AR$7,7)&amp;"]","[DistrictBySize].[DistrictGroupTitle].["&amp;Districts!$N$2&amp;"]"),"")</f>
        <v>100021.11</v>
      </c>
      <c r="AS31" s="35"/>
      <c r="AT31" s="35" vm="401">
        <f>IFERROR(CUBEVALUE("ThisWorkbookDataModel","[Measures].[Enr]","[Enrollment].[SchoolYear].["&amp;RIGHT(AT$7,7)&amp;"]","[DistrictBySize].[DistrictGroupTitle].["&amp;Districts!$N$2&amp;"]"),"")</f>
        <v>101763.88</v>
      </c>
      <c r="AU31" s="35"/>
      <c r="AV31" s="35" vm="402">
        <f>IFERROR(CUBEVALUE("ThisWorkbookDataModel","[Measures].[Enr]","[Enrollment].[SchoolYear].["&amp;RIGHT(AV$7,7)&amp;"]","[DistrictBySize].[DistrictGroupTitle].["&amp;Districts!$N$2&amp;"]"),"")</f>
        <v>102768.72</v>
      </c>
      <c r="AW31" s="35"/>
      <c r="AX31" s="35" vm="403">
        <f>IFERROR(CUBEVALUE("ThisWorkbookDataModel","[Measures].[Enr]","[Enrollment].[SchoolYear].["&amp;RIGHT(AX$7,7)&amp;"]","[DistrictBySize].[DistrictGroupTitle].["&amp;Districts!$N$2&amp;"]"),"")</f>
        <v>103106.35</v>
      </c>
      <c r="AY31" s="35"/>
      <c r="AZ31" s="70" vm="404">
        <f>IFERROR(CUBEVALUE("ThisWorkbookDataModel","[Measures].[Enr]","[Enrollment].[SchoolYear].["&amp;RIGHT(AZ$7,7)&amp;"]","[DistrictBySize].[DistrictGroupTitle].["&amp;Districts!$N$2&amp;"]"),"")</f>
        <v>104020.67</v>
      </c>
      <c r="BA31" s="70"/>
      <c r="BB31" s="70" vm="405">
        <f>IFERROR(CUBEVALUE("ThisWorkbookDataModel","[Measures].[Enr]","[Enrollment].[SchoolYear].["&amp;RIGHT(BB$7,7)&amp;"]","[DistrictBySize].[DistrictGroupTitle].["&amp;Districts!$N$2&amp;"]"),"")</f>
        <v>99833.11</v>
      </c>
      <c r="BC31" s="70"/>
      <c r="BD31" s="70" vm="406">
        <f>IFERROR(CUBEVALUE("ThisWorkbookDataModel","[Measures].[Enr]","[Enrollment].[SchoolYear].["&amp;RIGHT(BD$7,7)&amp;"]","[DistrictBySize].[DistrictGroupTitle].["&amp;Districts!$N$2&amp;"]"),"")</f>
        <v>100769.29</v>
      </c>
      <c r="BE31" s="70"/>
      <c r="BF31" s="70" vm="407">
        <f>IFERROR(CUBEVALUE("ThisWorkbookDataModel","[Measures].[Enr]","[Enrollment].[SchoolYear].["&amp;RIGHT(BF$7,7)&amp;"]","[DistrictBySize].[DistrictGroupTitle].["&amp;Districts!$N$2&amp;"]"),"")</f>
        <v>101834.94</v>
      </c>
      <c r="BG31" s="70"/>
      <c r="BH31" s="70" vm="408">
        <f>IFERROR(CUBEVALUE("ThisWorkbookDataModel","[Measures].[Enr]","[Enrollment].[SchoolYear].["&amp;RIGHT(BH$7,7)&amp;"]","[DistrictBySize].[DistrictGroupTitle].["&amp;Districts!$N$2&amp;"]"),"")</f>
        <v>102350.57</v>
      </c>
      <c r="BI31" s="67"/>
      <c r="BJ31" s="70" vm="409">
        <f>IFERROR(CUBEVALUE("ThisWorkbookDataModel","[Measures].[Enr]","[Enrollment].[SchoolYear].["&amp;RIGHT(BJ$7,7)&amp;"]","[DistrictBySize].[DistrictGroupTitle].["&amp;Districts!$N$2&amp;"]"),"")</f>
        <v>102712.81</v>
      </c>
      <c r="BK31" s="67"/>
    </row>
    <row r="32" spans="2:66" ht="7.5" customHeight="1" x14ac:dyDescent="0.15">
      <c r="B32" s="62"/>
    </row>
    <row r="33" spans="2:63" ht="14.25" customHeight="1" x14ac:dyDescent="0.15">
      <c r="B33" s="58" t="s">
        <v>26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6"/>
      <c r="BJ33" s="34"/>
      <c r="BK33" s="6"/>
    </row>
    <row r="34" spans="2:63" ht="14.25" customHeight="1" x14ac:dyDescent="0.15">
      <c r="B34" s="59" t="str">
        <f>B23</f>
        <v>Teaching</v>
      </c>
      <c r="D34" s="16">
        <f t="shared" ref="D34:D40" si="391">IFERROR(CUBEVALUE("ThisWorkbookDataModel","[Measures].[Exp]","[Expenditures].[ActivityCategoryTitle].["&amp;$B34&amp;"]","[Expenditures].[SchoolYear].["&amp;RIGHT(D$7,7)&amp;"]")/D$42,"")</f>
        <v>3618.3991016077998</v>
      </c>
      <c r="E34" s="17">
        <f>IFERROR(D34/D$41,"")</f>
        <v>0.60985932367085394</v>
      </c>
      <c r="F34" s="16">
        <f t="shared" ref="F34:F40" si="392">IFERROR(CUBEVALUE("ThisWorkbookDataModel","[Measures].[Exp]","[Expenditures].[ActivityCategoryTitle].["&amp;$B34&amp;"]","[Expenditures].[SchoolYear].["&amp;RIGHT(F$7,7)&amp;"]")/F$42,"")</f>
        <v>3703.3181100688466</v>
      </c>
      <c r="G34" s="17">
        <f>IFERROR(F34/F$41,"")</f>
        <v>0.61328890681612602</v>
      </c>
      <c r="H34" s="16">
        <f t="shared" ref="H34:H40" si="393">IFERROR(CUBEVALUE("ThisWorkbookDataModel","[Measures].[Exp]","[Expenditures].[ActivityCategoryTitle].["&amp;$B34&amp;"]","[Expenditures].[SchoolYear].["&amp;RIGHT(H$7,7)&amp;"]")/H$42,"")</f>
        <v>3820.4689853410691</v>
      </c>
      <c r="I34" s="17">
        <f>IFERROR(H34/H$41,"")</f>
        <v>0.61070891864145693</v>
      </c>
      <c r="J34" s="16">
        <f t="shared" ref="J34:J40" si="394">IFERROR(CUBEVALUE("ThisWorkbookDataModel","[Measures].[Exp]","[Expenditures].[ActivityCategoryTitle].["&amp;$B34&amp;"]","[Expenditures].[SchoolYear].["&amp;RIGHT(J$7,7)&amp;"]")/J$42,"")</f>
        <v>3906.9437783153107</v>
      </c>
      <c r="K34" s="17">
        <f>IFERROR(J34/J$41,"")</f>
        <v>0.61223063708037517</v>
      </c>
      <c r="L34" s="16">
        <f t="shared" ref="L34:L40" si="395">IFERROR(CUBEVALUE("ThisWorkbookDataModel","[Measures].[Exp]","[Expenditures].[ActivityCategoryTitle].["&amp;$B34&amp;"]","[Expenditures].[SchoolYear].["&amp;RIGHT(L$7,7)&amp;"]")/L$42,"")</f>
        <v>4072.8906193980702</v>
      </c>
      <c r="M34" s="17">
        <f>IFERROR(L34/L$41,"")</f>
        <v>0.6098535936753634</v>
      </c>
      <c r="N34" s="16">
        <f t="shared" ref="N34:N40" si="396">IFERROR(CUBEVALUE("ThisWorkbookDataModel","[Measures].[Exp]","[Expenditures].[ActivityCategoryTitle].["&amp;$B34&amp;"]","[Expenditures].[SchoolYear].["&amp;RIGHT(N$7,7)&amp;"]")/N$42,"")</f>
        <v>4288.4960474423115</v>
      </c>
      <c r="O34" s="17">
        <f>IFERROR(N34/N$41,"")</f>
        <v>0.60872624863031433</v>
      </c>
      <c r="P34" s="16">
        <f t="shared" ref="P34:P40" si="397">IFERROR(CUBEVALUE("ThisWorkbookDataModel","[Measures].[Exp]","[Expenditures].[ActivityCategoryTitle].["&amp;$B34&amp;"]","[Expenditures].[SchoolYear].["&amp;RIGHT(P$7,7)&amp;"]")/P$42,"")</f>
        <v>4469.9888409128034</v>
      </c>
      <c r="Q34" s="17">
        <f>IFERROR(P34/P$41,"")</f>
        <v>0.60982251051187142</v>
      </c>
      <c r="R34" s="16">
        <f t="shared" ref="R34:R40" si="398">IFERROR(CUBEVALUE("ThisWorkbookDataModel","[Measures].[Exp]","[Expenditures].[ActivityCategoryTitle].["&amp;$B34&amp;"]","[Expenditures].[SchoolYear].["&amp;RIGHT(R$7,7)&amp;"]")/R$42,"")</f>
        <v>4605.0868081219432</v>
      </c>
      <c r="S34" s="17">
        <f>IFERROR(R34/R$41,"")</f>
        <v>0.61007856469842092</v>
      </c>
      <c r="T34" s="16">
        <f t="shared" ref="T34:T40" si="399">IFERROR(CUBEVALUE("ThisWorkbookDataModel","[Measures].[Exp]","[Expenditures].[ActivityCategoryTitle].["&amp;$B34&amp;"]","[Expenditures].[SchoolYear].["&amp;RIGHT(T$7,7)&amp;"]")/T$42,"")</f>
        <v>4705.6789934394774</v>
      </c>
      <c r="U34" s="17">
        <f>IFERROR(T34/T$41,"")</f>
        <v>0.60988993538136271</v>
      </c>
      <c r="V34" s="16">
        <f t="shared" ref="V34:V40" si="400">IFERROR(CUBEVALUE("ThisWorkbookDataModel","[Measures].[Exp]","[Expenditures].[ActivityCategoryTitle].["&amp;$B34&amp;"]","[Expenditures].[SchoolYear].["&amp;RIGHT(V$7,7)&amp;"]")/V$42,"")</f>
        <v>4869.2603549193882</v>
      </c>
      <c r="W34" s="17">
        <f>IFERROR(V34/V$41,"")</f>
        <v>0.60861888815294829</v>
      </c>
      <c r="X34" s="16">
        <f t="shared" ref="X34:X40" si="401">IFERROR(CUBEVALUE("ThisWorkbookDataModel","[Measures].[Exp]","[Expenditures].[ActivityCategoryTitle].["&amp;$B34&amp;"]","[Expenditures].[SchoolYear].["&amp;RIGHT(X$7,7)&amp;"]")/X$42,"")</f>
        <v>5037.5422057484448</v>
      </c>
      <c r="Y34" s="17">
        <f>IFERROR(X34/X$41,"")</f>
        <v>0.60517893048792448</v>
      </c>
      <c r="Z34" s="16">
        <f t="shared" ref="Z34:Z40" si="402">IFERROR(CUBEVALUE("ThisWorkbookDataModel","[Measures].[Exp]","[Expenditures].[ActivityCategoryTitle].["&amp;$B34&amp;"]","[Expenditures].[SchoolYear].["&amp;RIGHT(Z$7,7)&amp;"]")/Z$42,"")</f>
        <v>5356.559890236249</v>
      </c>
      <c r="AA34" s="17">
        <f>IFERROR(Z34/Z$41,"")</f>
        <v>0.60618645453288256</v>
      </c>
      <c r="AB34" s="16">
        <f t="shared" ref="AB34:AB40" si="403">IFERROR(CUBEVALUE("ThisWorkbookDataModel","[Measures].[Exp]","[Expenditures].[ActivityCategoryTitle].["&amp;$B34&amp;"]","[Expenditures].[SchoolYear].["&amp;RIGHT(AB$7,7)&amp;"]")/AB$42,"")</f>
        <v>5721.057704307017</v>
      </c>
      <c r="AC34" s="17">
        <f>IFERROR(AB34/AB$41,"")</f>
        <v>0.60742912157060047</v>
      </c>
      <c r="AD34" s="16">
        <f t="shared" ref="AD34:AD40" si="404">IFERROR(CUBEVALUE("ThisWorkbookDataModel","[Measures].[Exp]","[Expenditures].[ActivityCategoryTitle].["&amp;$B34&amp;"]","[Expenditures].[SchoolYear].["&amp;RIGHT(AD$7,7)&amp;"]")/AD$42,"")</f>
        <v>6114.0005851316319</v>
      </c>
      <c r="AE34" s="17">
        <f>IFERROR(AD34/AD$41,"")</f>
        <v>0.61322780198495608</v>
      </c>
      <c r="AF34" s="16">
        <f t="shared" ref="AF34:AF40" si="405">IFERROR(CUBEVALUE("ThisWorkbookDataModel","[Measures].[Exp]","[Expenditures].[ActivityCategoryTitle].["&amp;$B34&amp;"]","[Expenditures].[SchoolYear].["&amp;RIGHT(AF$7,7)&amp;"]")/AF$42,"")</f>
        <v>6012.7898358895363</v>
      </c>
      <c r="AG34" s="17">
        <f>IFERROR(AF34/AF$41,"")</f>
        <v>0.61446779007992491</v>
      </c>
      <c r="AH34" s="16">
        <f t="shared" ref="AH34:AH40" si="406">IFERROR(CUBEVALUE("ThisWorkbookDataModel","[Measures].[Exp]","[Expenditures].[ActivityCategoryTitle].["&amp;$B34&amp;"]","[Expenditures].[SchoolYear].["&amp;RIGHT(AH$7,7)&amp;"]")/AH$42,"")</f>
        <v>6119.1196266747484</v>
      </c>
      <c r="AI34" s="17">
        <f>IFERROR(AH34/AH$41,"")</f>
        <v>0.61530182624930085</v>
      </c>
      <c r="AJ34" s="16">
        <f t="shared" ref="AJ34:AJ40" si="407">IFERROR(CUBEVALUE("ThisWorkbookDataModel","[Measures].[Exp]","[Expenditures].[ActivityCategoryTitle].["&amp;$B34&amp;"]","[Expenditures].[SchoolYear].["&amp;RIGHT(AJ$7,7)&amp;"]")/AJ$42,"")</f>
        <v>5876.0596190058986</v>
      </c>
      <c r="AK34" s="17">
        <f>IFERROR(AJ34/AJ$41,"")</f>
        <v>0.59267912599687134</v>
      </c>
      <c r="AL34" s="16">
        <f t="shared" ref="AL34:AL40" si="408">IFERROR(CUBEVALUE("ThisWorkbookDataModel","[Measures].[Exp]","[Expenditures].[ActivityCategoryTitle].["&amp;$B34&amp;"]","[Expenditures].[SchoolYear].["&amp;RIGHT(AL$7,7)&amp;"]")/AL$42,"")</f>
        <v>5925.0117081637591</v>
      </c>
      <c r="AM34" s="17">
        <f>IFERROR(AL34/AL$41,"")</f>
        <v>0.58940866435555628</v>
      </c>
      <c r="AN34" s="16">
        <f t="shared" ref="AN34:AN40" si="409">IFERROR(CUBEVALUE("ThisWorkbookDataModel","[Measures].[Exp]","[Expenditures].[ActivityCategoryTitle].["&amp;$B34&amp;"]","[Expenditures].[SchoolYear].["&amp;RIGHT(AN$7,7)&amp;"]")/AN$42,"")</f>
        <v>6195.3859434392316</v>
      </c>
      <c r="AO34" s="17">
        <f>IFERROR(AN34/AN$41,"")</f>
        <v>0.58694496935926765</v>
      </c>
      <c r="AP34" s="16">
        <f t="shared" ref="AP34:AP40" si="410">IFERROR(CUBEVALUE("ThisWorkbookDataModel","[Measures].[Exp]","[Expenditures].[ActivityCategoryTitle].["&amp;$B34&amp;"]","[Expenditures].[SchoolYear].["&amp;RIGHT(AP$7,7)&amp;"]")/AP$42,"")</f>
        <v>6307.8585005207915</v>
      </c>
      <c r="AQ34" s="17">
        <f>IFERROR(AP34/AP$41,"")</f>
        <v>0.57602478097575838</v>
      </c>
      <c r="AR34" s="16">
        <f t="shared" ref="AR34:AR40" si="411">IFERROR(CUBEVALUE("ThisWorkbookDataModel","[Measures].[Exp]","[Expenditures].[ActivityCategoryTitle].["&amp;$B34&amp;"]","[Expenditures].[SchoolYear].["&amp;RIGHT(AR$7,7)&amp;"]")/AR$42,"")</f>
        <v>6722.9301364573203</v>
      </c>
      <c r="AS34" s="17">
        <f>IFERROR(AR34/AR$41,"")</f>
        <v>0.57672488556368473</v>
      </c>
      <c r="AT34" s="16">
        <f t="shared" ref="AT34:AT40" si="412">IFERROR(CUBEVALUE("ThisWorkbookDataModel","[Measures].[Exp]","[Expenditures].[ActivityCategoryTitle].["&amp;$B34&amp;"]","[Expenditures].[SchoolYear].["&amp;RIGHT(AT$7,7)&amp;"]")/AT$42,"")</f>
        <v>6951.9555535296258</v>
      </c>
      <c r="AU34" s="17">
        <f>IFERROR(AT34/AT$41,"")</f>
        <v>0.57401465687248876</v>
      </c>
      <c r="AV34" s="16">
        <f t="shared" ref="AV34:AV40" si="413">IFERROR(CUBEVALUE("ThisWorkbookDataModel","[Measures].[Exp]","[Expenditures].[ActivityCategoryTitle].["&amp;$B34&amp;"]","[Expenditures].[SchoolYear].["&amp;RIGHT(AV$7,7)&amp;"]")/AV$42,"")</f>
        <v>7567.4232633013926</v>
      </c>
      <c r="AW34" s="17">
        <f>IFERROR(AV34/AV$41,"")</f>
        <v>0.57803921979182826</v>
      </c>
      <c r="AX34" s="16">
        <f t="shared" ref="AX34:AX40" si="414">IFERROR(CUBEVALUE("ThisWorkbookDataModel","[Measures].[Exp]","[Expenditures].[ActivityCategoryTitle].["&amp;$B34&amp;"]","[Expenditures].[SchoolYear].["&amp;RIGHT(AX$7,7)&amp;"]")/AX$42,"")</f>
        <v>8599.8998664455103</v>
      </c>
      <c r="AY34" s="17">
        <f>IFERROR(AX34/AX$41,"")</f>
        <v>0.59126248819260385</v>
      </c>
      <c r="AZ34" s="16">
        <f t="shared" ref="AZ34:AZ40" si="415">IFERROR(CUBEVALUE("ThisWorkbookDataModel","[Measures].[Exp]","[Expenditures].[ActivityCategoryTitle].["&amp;$B34&amp;"]","[Expenditures].[SchoolYear].["&amp;RIGHT(AZ$7,7)&amp;"]")/AZ$42,"")</f>
        <v>8871.0854804032806</v>
      </c>
      <c r="BA34" s="17">
        <f>IFERROR(AZ34/AZ$41,"")</f>
        <v>0.59205153400251076</v>
      </c>
      <c r="BB34" s="16">
        <f t="shared" ref="BB34:BB40" si="416">IFERROR(CUBEVALUE("ThisWorkbookDataModel","[Measures].[Exp]","[Expenditures].[ActivityCategoryTitle].["&amp;$B34&amp;"]","[Expenditures].[SchoolYear].["&amp;RIGHT(BB$7,7)&amp;"]")/BB$42,"")</f>
        <v>9457.2183418966124</v>
      </c>
      <c r="BC34" s="17">
        <f>IFERROR(BB34/BB$41,"")</f>
        <v>0.59481959834368414</v>
      </c>
      <c r="BD34" s="16">
        <f t="shared" ref="BD34:BD40" si="417">IFERROR(CUBEVALUE("ThisWorkbookDataModel","[Measures].[Exp]","[Expenditures].[ActivityCategoryTitle].["&amp;$B34&amp;"]","[Expenditures].[SchoolYear].["&amp;RIGHT(BD$7,7)&amp;"]")/BD$42,"")</f>
        <v>10046.416995402729</v>
      </c>
      <c r="BE34" s="17">
        <f>IFERROR(BD34/BD$41,"")</f>
        <v>0.57686176564020608</v>
      </c>
      <c r="BF34" s="16">
        <f t="shared" ref="BF34:BF40" si="418">IFERROR(CUBEVALUE("ThisWorkbookDataModel","[Measures].[Exp]","[Expenditures].[ActivityCategoryTitle].["&amp;$B34&amp;"]","[Expenditures].[SchoolYear].["&amp;RIGHT(BF$7,7)&amp;"]")/BF$42,"")</f>
        <v>10635.467865875056</v>
      </c>
      <c r="BG34" s="17">
        <f>IFERROR(BF34/BF$41,"")</f>
        <v>0.57351023564136649</v>
      </c>
      <c r="BH34" s="16">
        <f t="shared" ref="BH34:BH40" si="419">IFERROR(CUBEVALUE("ThisWorkbookDataModel","[Measures].[Exp]","[Expenditures].[ActivityCategoryTitle].["&amp;$B34&amp;"]","[Expenditures].[SchoolYear].["&amp;RIGHT(BH$7,7)&amp;"]")/BH$42,"")</f>
        <v>10848.106142378832</v>
      </c>
      <c r="BI34" s="43">
        <f t="shared" ref="BI34:BI40" si="420">IFERROR(BH34/BH$41,"")</f>
        <v>0.57274049525422233</v>
      </c>
      <c r="BJ34" s="16">
        <f t="shared" ref="BJ34:BJ40" si="421">IFERROR(CUBEVALUE("ThisWorkbookDataModel","[Measures].[Exp]","[Expenditures].[ActivityCategoryTitle].["&amp;$B34&amp;"]","[Expenditures].[SchoolYear].["&amp;RIGHT(BJ$7,7)&amp;"]")/BJ$42,"")</f>
        <v>11793.76294791912</v>
      </c>
      <c r="BK34" s="43">
        <f t="shared" ref="BK34:BK40" si="422">IFERROR(BJ34/BJ$41,"")</f>
        <v>0.59062018844798148</v>
      </c>
    </row>
    <row r="35" spans="2:63" ht="14.25" customHeight="1" x14ac:dyDescent="0.15">
      <c r="B35" s="59" t="str">
        <f t="shared" ref="B35:B42" si="423">B24</f>
        <v>Teaching Support</v>
      </c>
      <c r="D35" s="16">
        <f t="shared" si="391"/>
        <v>458.28453712395401</v>
      </c>
      <c r="E35" s="17">
        <f t="shared" ref="E35" si="424">IFERROR(D35/D$41,"")</f>
        <v>7.7241091988729693E-2</v>
      </c>
      <c r="F35" s="16">
        <f t="shared" si="392"/>
        <v>460.85180697401768</v>
      </c>
      <c r="G35" s="17">
        <f t="shared" ref="G35" si="425">IFERROR(F35/F$41,"")</f>
        <v>7.6319476886115331E-2</v>
      </c>
      <c r="H35" s="16">
        <f t="shared" si="393"/>
        <v>513.62774004830351</v>
      </c>
      <c r="I35" s="17">
        <f t="shared" ref="I35" si="426">IFERROR(H35/H$41,"")</f>
        <v>8.210432879123386E-2</v>
      </c>
      <c r="J35" s="16">
        <f t="shared" si="394"/>
        <v>520.65263475851441</v>
      </c>
      <c r="K35" s="17">
        <f t="shared" ref="K35" si="427">IFERROR(J35/J$41,"")</f>
        <v>8.1587939925061193E-2</v>
      </c>
      <c r="L35" s="16">
        <f t="shared" si="395"/>
        <v>555.86147085659991</v>
      </c>
      <c r="M35" s="17">
        <f t="shared" ref="M35" si="428">IFERROR(L35/L$41,"")</f>
        <v>8.3231824093933177E-2</v>
      </c>
      <c r="N35" s="16">
        <f t="shared" si="396"/>
        <v>588.45088923130925</v>
      </c>
      <c r="O35" s="17">
        <f t="shared" ref="O35" si="429">IFERROR(N35/N$41,"")</f>
        <v>8.3527068310715533E-2</v>
      </c>
      <c r="P35" s="16">
        <f t="shared" si="397"/>
        <v>604.53234378145669</v>
      </c>
      <c r="Q35" s="17">
        <f t="shared" ref="Q35" si="430">IFERROR(P35/P$41,"")</f>
        <v>8.2473904229065406E-2</v>
      </c>
      <c r="R35" s="16">
        <f t="shared" si="398"/>
        <v>626.67605382534509</v>
      </c>
      <c r="S35" s="17">
        <f t="shared" ref="S35" si="431">IFERROR(R35/R$41,"")</f>
        <v>8.3021589685202082E-2</v>
      </c>
      <c r="T35" s="16">
        <f t="shared" si="399"/>
        <v>642.09375267181167</v>
      </c>
      <c r="U35" s="17">
        <f t="shared" ref="U35" si="432">IFERROR(T35/T$41,"")</f>
        <v>8.3219981191185052E-2</v>
      </c>
      <c r="V35" s="16">
        <f t="shared" si="400"/>
        <v>669.10224313835374</v>
      </c>
      <c r="W35" s="17">
        <f t="shared" ref="W35" si="433">IFERROR(V35/V$41,"")</f>
        <v>8.3632468505835375E-2</v>
      </c>
      <c r="X35" s="16">
        <f t="shared" si="401"/>
        <v>700.51935794810333</v>
      </c>
      <c r="Y35" s="17">
        <f t="shared" ref="Y35" si="434">IFERROR(X35/X$41,"")</f>
        <v>8.4156030562950804E-2</v>
      </c>
      <c r="Z35" s="16">
        <f t="shared" si="402"/>
        <v>751.22431939690784</v>
      </c>
      <c r="AA35" s="17">
        <f t="shared" ref="AA35" si="435">IFERROR(Z35/Z$41,"")</f>
        <v>8.5013892510404643E-2</v>
      </c>
      <c r="AB35" s="16">
        <f t="shared" si="403"/>
        <v>798.47873267237867</v>
      </c>
      <c r="AC35" s="17">
        <f t="shared" ref="AC35" si="436">IFERROR(AB35/AB$41,"")</f>
        <v>8.4777896019970128E-2</v>
      </c>
      <c r="AD35" s="16">
        <f t="shared" si="404"/>
        <v>856.05701632820285</v>
      </c>
      <c r="AE35" s="17">
        <f t="shared" ref="AE35" si="437">IFERROR(AD35/AD$41,"")</f>
        <v>8.5861614696826433E-2</v>
      </c>
      <c r="AF35" s="16">
        <f t="shared" si="405"/>
        <v>832.26102149928295</v>
      </c>
      <c r="AG35" s="17">
        <f t="shared" ref="AG35" si="438">IFERROR(AF35/AF$41,"")</f>
        <v>8.5051632371692359E-2</v>
      </c>
      <c r="AH35" s="16">
        <f t="shared" si="406"/>
        <v>839.77174838110955</v>
      </c>
      <c r="AI35" s="17">
        <f t="shared" ref="AI35" si="439">IFERROR(AH35/AH$41,"")</f>
        <v>8.4442390725454286E-2</v>
      </c>
      <c r="AJ35" s="16">
        <f t="shared" si="407"/>
        <v>1027.3708113398006</v>
      </c>
      <c r="AK35" s="17">
        <f t="shared" ref="AK35" si="440">IFERROR(AJ35/AJ$41,"")</f>
        <v>0.10362407361730998</v>
      </c>
      <c r="AL35" s="16">
        <f t="shared" si="408"/>
        <v>1069.2460545290908</v>
      </c>
      <c r="AM35" s="17">
        <f t="shared" ref="AM35" si="441">IFERROR(AL35/AL$41,"")</f>
        <v>0.1063665221115241</v>
      </c>
      <c r="AN35" s="16">
        <f t="shared" si="409"/>
        <v>1149.1944912158724</v>
      </c>
      <c r="AO35" s="17">
        <f t="shared" ref="AO35" si="442">IFERROR(AN35/AN$41,"")</f>
        <v>0.10887359263692585</v>
      </c>
      <c r="AP35" s="16">
        <f t="shared" si="410"/>
        <v>1331.3713721929462</v>
      </c>
      <c r="AQ35" s="17">
        <f t="shared" ref="AQ35" si="443">IFERROR(AP35/AP$41,"")</f>
        <v>0.12157896423984769</v>
      </c>
      <c r="AR35" s="16">
        <f t="shared" si="411"/>
        <v>1458.3399165382223</v>
      </c>
      <c r="AS35" s="17">
        <f t="shared" ref="AS35" si="444">IFERROR(AR35/AR$41,"")</f>
        <v>0.12510332614011974</v>
      </c>
      <c r="AT35" s="16">
        <f t="shared" si="412"/>
        <v>1576.8983990906108</v>
      </c>
      <c r="AU35" s="17">
        <f t="shared" ref="AU35" si="445">IFERROR(AT35/AT$41,"")</f>
        <v>0.1302026151500936</v>
      </c>
      <c r="AV35" s="16">
        <f t="shared" si="413"/>
        <v>1681.3705469623533</v>
      </c>
      <c r="AW35" s="17">
        <f t="shared" ref="AW35" si="446">IFERROR(AV35/AV$41,"")</f>
        <v>0.12843184335417684</v>
      </c>
      <c r="AX35" s="16">
        <f t="shared" si="414"/>
        <v>1903.3848133795425</v>
      </c>
      <c r="AY35" s="17">
        <f t="shared" ref="AY35" si="447">IFERROR(AX35/AX$41,"")</f>
        <v>0.13086199353760045</v>
      </c>
      <c r="AZ35" s="16">
        <f t="shared" si="415"/>
        <v>1952.8777716341081</v>
      </c>
      <c r="BA35" s="17">
        <f t="shared" ref="BA35" si="448">IFERROR(AZ35/AZ$41,"")</f>
        <v>0.1303340254097988</v>
      </c>
      <c r="BB35" s="16">
        <f t="shared" si="416"/>
        <v>2168.5213045087203</v>
      </c>
      <c r="BC35" s="17">
        <f t="shared" ref="BC35" si="449">IFERROR(BB35/BB$41,"")</f>
        <v>0.1363909476038298</v>
      </c>
      <c r="BD35" s="16">
        <f t="shared" si="417"/>
        <v>2400.7711166862136</v>
      </c>
      <c r="BE35" s="17">
        <f t="shared" ref="BE35" si="450">IFERROR(BD35/BD$41,"")</f>
        <v>0.13785144155407433</v>
      </c>
      <c r="BF35" s="16">
        <f t="shared" si="418"/>
        <v>2580.4301525222177</v>
      </c>
      <c r="BG35" s="17">
        <f t="shared" ref="BG35:BG40" si="451">IFERROR(BF35/BF$41,"")</f>
        <v>0.13914790806500568</v>
      </c>
      <c r="BH35" s="16">
        <f t="shared" si="419"/>
        <v>2612.0679692811032</v>
      </c>
      <c r="BI35" s="43">
        <f t="shared" si="420"/>
        <v>0.13790767556369896</v>
      </c>
      <c r="BJ35" s="16">
        <f t="shared" si="421"/>
        <v>2633.6831676180418</v>
      </c>
      <c r="BK35" s="43">
        <f t="shared" si="422"/>
        <v>0.13189229388787202</v>
      </c>
    </row>
    <row r="36" spans="2:63" ht="14.25" customHeight="1" x14ac:dyDescent="0.15">
      <c r="B36" s="59" t="str">
        <f t="shared" si="423"/>
        <v>Food Services</v>
      </c>
      <c r="D36" s="16">
        <f t="shared" si="391"/>
        <v>195.38505535882473</v>
      </c>
      <c r="E36" s="17">
        <f t="shared" ref="E36" si="452">IFERROR(D36/D$41,"")</f>
        <v>3.2930971507144913E-2</v>
      </c>
      <c r="F36" s="16">
        <f t="shared" si="392"/>
        <v>198.31076123225833</v>
      </c>
      <c r="G36" s="17">
        <f t="shared" ref="G36" si="453">IFERROR(F36/F$41,"")</f>
        <v>3.2841302408057105E-2</v>
      </c>
      <c r="H36" s="16">
        <f t="shared" si="393"/>
        <v>204.8952575991124</v>
      </c>
      <c r="I36" s="17">
        <f t="shared" ref="I36" si="454">IFERROR(H36/H$41,"")</f>
        <v>3.2752879733676389E-2</v>
      </c>
      <c r="J36" s="16">
        <f t="shared" si="394"/>
        <v>213.75746735033709</v>
      </c>
      <c r="K36" s="17">
        <f t="shared" ref="K36" si="455">IFERROR(J36/J$41,"")</f>
        <v>3.3496481608705296E-2</v>
      </c>
      <c r="L36" s="16">
        <f t="shared" si="395"/>
        <v>224.94661484296861</v>
      </c>
      <c r="M36" s="17">
        <f t="shared" ref="M36" si="456">IFERROR(L36/L$41,"")</f>
        <v>3.3682343639114633E-2</v>
      </c>
      <c r="N36" s="16">
        <f t="shared" si="396"/>
        <v>236.3556606002841</v>
      </c>
      <c r="O36" s="17">
        <f t="shared" ref="O36" si="457">IFERROR(N36/N$41,"")</f>
        <v>3.35492659963064E-2</v>
      </c>
      <c r="P36" s="16">
        <f t="shared" si="397"/>
        <v>249.12326229919188</v>
      </c>
      <c r="Q36" s="17">
        <f t="shared" ref="Q36" si="458">IFERROR(P36/P$41,"")</f>
        <v>3.3986879754978827E-2</v>
      </c>
      <c r="R36" s="16">
        <f t="shared" si="398"/>
        <v>254.06565520465014</v>
      </c>
      <c r="S36" s="17">
        <f t="shared" ref="S36" si="459">IFERROR(R36/R$41,"")</f>
        <v>3.3658433971981802E-2</v>
      </c>
      <c r="T36" s="16">
        <f t="shared" si="399"/>
        <v>266.19382622335598</v>
      </c>
      <c r="U36" s="17">
        <f t="shared" ref="U36" si="460">IFERROR(T36/T$41,"")</f>
        <v>3.4500639695275115E-2</v>
      </c>
      <c r="V36" s="16">
        <f t="shared" si="400"/>
        <v>283.15533854540257</v>
      </c>
      <c r="W36" s="17">
        <f t="shared" ref="W36" si="461">IFERROR(V36/V$41,"")</f>
        <v>3.5392169397137851E-2</v>
      </c>
      <c r="X36" s="16">
        <f t="shared" si="401"/>
        <v>290.68288013700794</v>
      </c>
      <c r="Y36" s="17">
        <f t="shared" ref="Y36" si="462">IFERROR(X36/X$41,"")</f>
        <v>3.4920829906243477E-2</v>
      </c>
      <c r="Z36" s="16">
        <f t="shared" si="402"/>
        <v>307.07074623568548</v>
      </c>
      <c r="AA36" s="17">
        <f t="shared" ref="AA36" si="463">IFERROR(Z36/Z$41,"")</f>
        <v>3.4750311910200067E-2</v>
      </c>
      <c r="AB36" s="16">
        <f t="shared" si="403"/>
        <v>326.51271595193555</v>
      </c>
      <c r="AC36" s="17">
        <f t="shared" ref="AC36" si="464">IFERROR(AB36/AB$41,"")</f>
        <v>3.4667249044351145E-2</v>
      </c>
      <c r="AD36" s="16">
        <f t="shared" si="404"/>
        <v>334.19572386823046</v>
      </c>
      <c r="AE36" s="17">
        <f t="shared" ref="AE36" si="465">IFERROR(AD36/AD$41,"")</f>
        <v>3.3519478175855308E-2</v>
      </c>
      <c r="AF36" s="16">
        <f t="shared" si="405"/>
        <v>333.77915047132166</v>
      </c>
      <c r="AG36" s="17">
        <f t="shared" ref="AG36" si="466">IFERROR(AF36/AF$41,"")</f>
        <v>3.4110045846052033E-2</v>
      </c>
      <c r="AH36" s="16">
        <f t="shared" si="406"/>
        <v>341.54970439349199</v>
      </c>
      <c r="AI36" s="17">
        <f t="shared" ref="AI36" si="467">IFERROR(AH36/AH$41,"")</f>
        <v>3.4344181792443161E-2</v>
      </c>
      <c r="AJ36" s="16">
        <f t="shared" si="407"/>
        <v>351.98001410945193</v>
      </c>
      <c r="AK36" s="17">
        <f t="shared" ref="AK36" si="468">IFERROR(AJ36/AJ$41,"")</f>
        <v>3.5501887430823734E-2</v>
      </c>
      <c r="AL36" s="16">
        <f t="shared" si="408"/>
        <v>355.83041997983554</v>
      </c>
      <c r="AM36" s="17">
        <f t="shared" ref="AM36" si="469">IFERROR(AL36/AL$41,"")</f>
        <v>3.5397319517262105E-2</v>
      </c>
      <c r="AN36" s="16">
        <f t="shared" si="409"/>
        <v>363.48155830332297</v>
      </c>
      <c r="AO36" s="17">
        <f t="shared" ref="AO36" si="470">IFERROR(AN36/AN$41,"")</f>
        <v>3.4435896980224243E-2</v>
      </c>
      <c r="AP36" s="16">
        <f t="shared" si="410"/>
        <v>365.47573184804509</v>
      </c>
      <c r="AQ36" s="17">
        <f t="shared" ref="AQ36" si="471">IFERROR(AP36/AP$41,"")</f>
        <v>3.3374730643108731E-2</v>
      </c>
      <c r="AR36" s="16">
        <f t="shared" si="411"/>
        <v>375.5472781395722</v>
      </c>
      <c r="AS36" s="17">
        <f t="shared" ref="AS36" si="472">IFERROR(AR36/AR$41,"")</f>
        <v>3.2216229622003753E-2</v>
      </c>
      <c r="AT36" s="16">
        <f t="shared" si="412"/>
        <v>376.79689091294392</v>
      </c>
      <c r="AU36" s="17">
        <f t="shared" ref="AU36" si="473">IFERROR(AT36/AT$41,"")</f>
        <v>3.1111668707116739E-2</v>
      </c>
      <c r="AV36" s="16">
        <f t="shared" si="413"/>
        <v>387.12022199610874</v>
      </c>
      <c r="AW36" s="17">
        <f t="shared" ref="AW36" si="474">IFERROR(AV36/AV$41,"")</f>
        <v>2.9570259691096886E-2</v>
      </c>
      <c r="AX36" s="16">
        <f t="shared" si="414"/>
        <v>399.97687594963566</v>
      </c>
      <c r="AY36" s="17">
        <f t="shared" ref="AY36" si="475">IFERROR(AX36/AX$41,"")</f>
        <v>2.7499311220612162E-2</v>
      </c>
      <c r="AZ36" s="16">
        <f t="shared" si="415"/>
        <v>374.80398641288639</v>
      </c>
      <c r="BA36" s="17">
        <f t="shared" ref="BA36" si="476">IFERROR(AZ36/AZ$41,"")</f>
        <v>2.5014219014820926E-2</v>
      </c>
      <c r="BB36" s="16">
        <f t="shared" si="416"/>
        <v>363.21885025492554</v>
      </c>
      <c r="BC36" s="17">
        <f t="shared" ref="BC36" si="477">IFERROR(BB36/BB$41,"")</f>
        <v>2.284495110601005E-2</v>
      </c>
      <c r="BD36" s="16">
        <f t="shared" si="417"/>
        <v>493.5329961886564</v>
      </c>
      <c r="BE36" s="17">
        <f t="shared" ref="BE36" si="478">IFERROR(BD36/BD$41,"")</f>
        <v>2.8338492789356556E-2</v>
      </c>
      <c r="BF36" s="16">
        <f t="shared" si="418"/>
        <v>527.31078040521186</v>
      </c>
      <c r="BG36" s="17">
        <f t="shared" si="451"/>
        <v>2.8434868474076651E-2</v>
      </c>
      <c r="BH36" s="16">
        <f t="shared" si="419"/>
        <v>571.73844630909366</v>
      </c>
      <c r="BI36" s="43">
        <f t="shared" si="420"/>
        <v>3.0185707679952989E-2</v>
      </c>
      <c r="BJ36" s="16">
        <f t="shared" si="421"/>
        <v>569.57876568933</v>
      </c>
      <c r="BK36" s="43">
        <f t="shared" si="422"/>
        <v>2.8523951126790764E-2</v>
      </c>
    </row>
    <row r="37" spans="2:63" ht="14.25" customHeight="1" x14ac:dyDescent="0.15">
      <c r="B37" s="59" t="str">
        <f t="shared" si="423"/>
        <v>Pupil Transpo</v>
      </c>
      <c r="D37" s="16">
        <f t="shared" si="391"/>
        <v>237.00512973204204</v>
      </c>
      <c r="E37" s="17">
        <f t="shared" ref="E37" si="479">IFERROR(D37/D$41,"")</f>
        <v>3.9945783775117934E-2</v>
      </c>
      <c r="F37" s="16">
        <f t="shared" si="392"/>
        <v>239.50206787339559</v>
      </c>
      <c r="G37" s="17">
        <f t="shared" ref="G37" si="480">IFERROR(F37/F$41,"")</f>
        <v>3.9662798879447535E-2</v>
      </c>
      <c r="H37" s="16">
        <f t="shared" si="393"/>
        <v>246.74564933436164</v>
      </c>
      <c r="I37" s="17">
        <f t="shared" ref="I37" si="481">IFERROR(H37/H$41,"")</f>
        <v>3.9442740999249187E-2</v>
      </c>
      <c r="J37" s="16">
        <f t="shared" si="394"/>
        <v>251.26328060924081</v>
      </c>
      <c r="K37" s="17">
        <f t="shared" ref="K37" si="482">IFERROR(J37/J$41,"")</f>
        <v>3.9373762995031668E-2</v>
      </c>
      <c r="L37" s="16">
        <f t="shared" si="395"/>
        <v>264.97721381505505</v>
      </c>
      <c r="M37" s="17">
        <f t="shared" ref="M37" si="483">IFERROR(L37/L$41,"")</f>
        <v>3.967631866113773E-2</v>
      </c>
      <c r="N37" s="16">
        <f t="shared" si="396"/>
        <v>278.84658826773142</v>
      </c>
      <c r="O37" s="17">
        <f t="shared" ref="O37" si="484">IFERROR(N37/N$41,"")</f>
        <v>3.9580597893010258E-2</v>
      </c>
      <c r="P37" s="16">
        <f t="shared" si="397"/>
        <v>282.54447920823276</v>
      </c>
      <c r="Q37" s="17">
        <f t="shared" ref="Q37" si="485">IFERROR(P37/P$41,"")</f>
        <v>3.8546401294113401E-2</v>
      </c>
      <c r="R37" s="16">
        <f t="shared" si="398"/>
        <v>293.36010548984734</v>
      </c>
      <c r="S37" s="17">
        <f t="shared" ref="S37" si="486">IFERROR(R37/R$41,"")</f>
        <v>3.8864134283282378E-2</v>
      </c>
      <c r="T37" s="16">
        <f t="shared" si="399"/>
        <v>303.79723621826867</v>
      </c>
      <c r="U37" s="17">
        <f t="shared" ref="U37" si="487">IFERROR(T37/T$41,"")</f>
        <v>3.9374312830202089E-2</v>
      </c>
      <c r="V37" s="16">
        <f t="shared" si="400"/>
        <v>326.89348158186681</v>
      </c>
      <c r="W37" s="17">
        <f t="shared" ref="W37" si="488">IFERROR(V37/V$41,"")</f>
        <v>4.0859090047177353E-2</v>
      </c>
      <c r="X37" s="16">
        <f t="shared" si="401"/>
        <v>346.61023678866167</v>
      </c>
      <c r="Y37" s="17">
        <f t="shared" ref="Y37" si="489">IFERROR(X37/X$41,"")</f>
        <v>4.1639594037855526E-2</v>
      </c>
      <c r="Z37" s="16">
        <f t="shared" si="402"/>
        <v>363.42434104949501</v>
      </c>
      <c r="AA37" s="17">
        <f t="shared" ref="AA37" si="490">IFERROR(Z37/Z$41,"")</f>
        <v>4.1127685922695091E-2</v>
      </c>
      <c r="AB37" s="16">
        <f t="shared" si="403"/>
        <v>388.94940973876453</v>
      </c>
      <c r="AC37" s="17">
        <f t="shared" ref="AC37" si="491">IFERROR(AB37/AB$41,"")</f>
        <v>4.1296419386778235E-2</v>
      </c>
      <c r="AD37" s="16">
        <f t="shared" si="404"/>
        <v>394.51604637034006</v>
      </c>
      <c r="AE37" s="17">
        <f t="shared" ref="AE37" si="492">IFERROR(AD37/AD$41,"")</f>
        <v>3.9569542821407837E-2</v>
      </c>
      <c r="AF37" s="16">
        <f t="shared" si="405"/>
        <v>391.2169876120613</v>
      </c>
      <c r="AG37" s="17">
        <f t="shared" ref="AG37" si="493">IFERROR(AF37/AF$41,"")</f>
        <v>3.9979817086712659E-2</v>
      </c>
      <c r="AH37" s="16">
        <f t="shared" si="406"/>
        <v>408.20442308856656</v>
      </c>
      <c r="AI37" s="17">
        <f t="shared" ref="AI37" si="494">IFERROR(AH37/AH$41,"")</f>
        <v>4.1046578974290704E-2</v>
      </c>
      <c r="AJ37" s="16">
        <f t="shared" si="407"/>
        <v>411.65722972464062</v>
      </c>
      <c r="AK37" s="17">
        <f t="shared" ref="AK37" si="495">IFERROR(AJ37/AJ$41,"")</f>
        <v>4.1521132007297352E-2</v>
      </c>
      <c r="AL37" s="16">
        <f t="shared" si="408"/>
        <v>415.9815695103643</v>
      </c>
      <c r="AM37" s="17">
        <f t="shared" ref="AM37" si="496">IFERROR(AL37/AL$41,"")</f>
        <v>4.1381039119940802E-2</v>
      </c>
      <c r="AN37" s="16">
        <f t="shared" si="409"/>
        <v>423.82200284631847</v>
      </c>
      <c r="AO37" s="17">
        <f t="shared" ref="AO37" si="497">IFERROR(AN37/AN$41,"")</f>
        <v>4.0152493282173497E-2</v>
      </c>
      <c r="AP37" s="16">
        <f t="shared" si="410"/>
        <v>423.18995748374158</v>
      </c>
      <c r="AQ37" s="17">
        <f t="shared" ref="AQ37" si="498">IFERROR(AP37/AP$41,"")</f>
        <v>3.864511268770323E-2</v>
      </c>
      <c r="AR37" s="16">
        <f t="shared" si="411"/>
        <v>429.16434457445854</v>
      </c>
      <c r="AS37" s="17">
        <f t="shared" ref="AS37" si="499">IFERROR(AR37/AR$41,"")</f>
        <v>3.6815756298063336E-2</v>
      </c>
      <c r="AT37" s="16">
        <f t="shared" si="412"/>
        <v>451.14840474165248</v>
      </c>
      <c r="AU37" s="17">
        <f t="shared" ref="AU37" si="500">IFERROR(AT37/AT$41,"")</f>
        <v>3.7250784294049322E-2</v>
      </c>
      <c r="AV37" s="16">
        <f t="shared" si="413"/>
        <v>495.74342699548492</v>
      </c>
      <c r="AW37" s="17">
        <f t="shared" ref="AW37" si="501">IFERROR(AV37/AV$41,"")</f>
        <v>3.7867466082818511E-2</v>
      </c>
      <c r="AX37" s="16">
        <f t="shared" si="414"/>
        <v>540.1034363033416</v>
      </c>
      <c r="AY37" s="17">
        <f t="shared" ref="AY37" si="502">IFERROR(AX37/AX$41,"")</f>
        <v>3.7133327897930439E-2</v>
      </c>
      <c r="AZ37" s="16">
        <f t="shared" si="415"/>
        <v>557.52243351179595</v>
      </c>
      <c r="BA37" s="17">
        <f t="shared" ref="BA37" si="503">IFERROR(AZ37/AZ$41,"")</f>
        <v>3.720875114219574E-2</v>
      </c>
      <c r="BB37" s="16">
        <f t="shared" si="416"/>
        <v>438.64956059097153</v>
      </c>
      <c r="BC37" s="17">
        <f t="shared" ref="BC37" si="504">IFERROR(BB37/BB$41,"")</f>
        <v>2.7589228249966485E-2</v>
      </c>
      <c r="BD37" s="16">
        <f t="shared" si="417"/>
        <v>624.16963641065206</v>
      </c>
      <c r="BE37" s="17">
        <f t="shared" ref="BE37" si="505">IFERROR(BD37/BD$41,"")</f>
        <v>3.583960318227071E-2</v>
      </c>
      <c r="BF37" s="16">
        <f t="shared" si="418"/>
        <v>698.44076342976166</v>
      </c>
      <c r="BG37" s="17">
        <f t="shared" si="451"/>
        <v>3.7662934237372298E-2</v>
      </c>
      <c r="BH37" s="16">
        <f t="shared" si="419"/>
        <v>739.02990842181418</v>
      </c>
      <c r="BI37" s="43">
        <f t="shared" si="420"/>
        <v>3.9018087599977609E-2</v>
      </c>
      <c r="BJ37" s="16">
        <f t="shared" si="421"/>
        <v>754.09482865031578</v>
      </c>
      <c r="BK37" s="43">
        <f t="shared" si="422"/>
        <v>3.7764336265863375E-2</v>
      </c>
    </row>
    <row r="38" spans="2:63" ht="14.25" customHeight="1" x14ac:dyDescent="0.15">
      <c r="B38" s="59" t="str">
        <f t="shared" si="423"/>
        <v>Util/Plant/Ins/IS/Other</v>
      </c>
      <c r="D38" s="16">
        <f t="shared" si="391"/>
        <v>675.21708553656663</v>
      </c>
      <c r="E38" s="17">
        <f t="shared" ref="E38" si="506">IFERROR(D38/D$41,"")</f>
        <v>0.11380376336412475</v>
      </c>
      <c r="F38" s="16">
        <f t="shared" si="392"/>
        <v>677.67145995680949</v>
      </c>
      <c r="G38" s="17">
        <f t="shared" ref="G38" si="507">IFERROR(F38/F$41,"")</f>
        <v>0.11222594886661612</v>
      </c>
      <c r="H38" s="16">
        <f t="shared" si="393"/>
        <v>696.62801540411658</v>
      </c>
      <c r="I38" s="17">
        <f t="shared" ref="I38" si="508">IFERROR(H38/H$41,"")</f>
        <v>0.11135725577544812</v>
      </c>
      <c r="J38" s="16">
        <f t="shared" si="394"/>
        <v>709.51478914631468</v>
      </c>
      <c r="K38" s="17">
        <f t="shared" ref="K38" si="509">IFERROR(J38/J$41,"")</f>
        <v>0.11118324604207781</v>
      </c>
      <c r="L38" s="16">
        <f t="shared" si="395"/>
        <v>746.11285201080182</v>
      </c>
      <c r="M38" s="17">
        <f t="shared" ref="M38" si="510">IFERROR(L38/L$41,"")</f>
        <v>0.11171908273672448</v>
      </c>
      <c r="N38" s="16">
        <f t="shared" si="396"/>
        <v>793.16727641870489</v>
      </c>
      <c r="O38" s="17">
        <f t="shared" ref="O38" si="511">IFERROR(N38/N$41,"")</f>
        <v>0.11258532953496367</v>
      </c>
      <c r="P38" s="16">
        <f t="shared" si="397"/>
        <v>832.41330169704804</v>
      </c>
      <c r="Q38" s="17">
        <f t="shared" ref="Q38" si="512">IFERROR(P38/P$41,"")</f>
        <v>0.11356278225533761</v>
      </c>
      <c r="R38" s="16">
        <f t="shared" si="398"/>
        <v>858.49455172528974</v>
      </c>
      <c r="S38" s="17">
        <f t="shared" ref="S38" si="513">IFERROR(R38/R$41,"")</f>
        <v>0.11373273637192859</v>
      </c>
      <c r="T38" s="16">
        <f t="shared" si="399"/>
        <v>877.14067590107777</v>
      </c>
      <c r="U38" s="17">
        <f t="shared" ref="U38" si="514">IFERROR(T38/T$41,"")</f>
        <v>0.11368375762381965</v>
      </c>
      <c r="V38" s="16">
        <f t="shared" si="400"/>
        <v>903.49414617402215</v>
      </c>
      <c r="W38" s="17">
        <f t="shared" ref="W38" si="515">IFERROR(V38/V$41,"")</f>
        <v>0.11292959558869883</v>
      </c>
      <c r="X38" s="16">
        <f t="shared" si="401"/>
        <v>947.91555169182266</v>
      </c>
      <c r="Y38" s="17">
        <f t="shared" ref="Y38" si="516">IFERROR(X38/X$41,"")</f>
        <v>0.1138766676954318</v>
      </c>
      <c r="Z38" s="16">
        <f t="shared" si="402"/>
        <v>1010.5634841153935</v>
      </c>
      <c r="AA38" s="17">
        <f t="shared" ref="AA38" si="517">IFERROR(Z38/Z$41,"")</f>
        <v>0.11436255881931144</v>
      </c>
      <c r="AB38" s="16">
        <f t="shared" si="403"/>
        <v>1069.2340321793295</v>
      </c>
      <c r="AC38" s="17">
        <f t="shared" ref="AC38" si="518">IFERROR(AB38/AB$41,"")</f>
        <v>0.11352514211334148</v>
      </c>
      <c r="AD38" s="16">
        <f t="shared" si="404"/>
        <v>1109.354899812711</v>
      </c>
      <c r="AE38" s="17">
        <f t="shared" ref="AE38" si="519">IFERROR(AD38/AD$41,"")</f>
        <v>0.11126712491453641</v>
      </c>
      <c r="AF38" s="16">
        <f t="shared" si="405"/>
        <v>1094.9495883863995</v>
      </c>
      <c r="AG38" s="17">
        <f t="shared" ref="AG38" si="520">IFERROR(AF38/AF$41,"")</f>
        <v>0.11189668559655855</v>
      </c>
      <c r="AH38" s="16">
        <f t="shared" si="406"/>
        <v>1118.5621834985559</v>
      </c>
      <c r="AI38" s="17">
        <f t="shared" ref="AI38" si="521">IFERROR(AH38/AH$41,"")</f>
        <v>0.11247587827500566</v>
      </c>
      <c r="AJ38" s="16">
        <f t="shared" si="407"/>
        <v>1127.9300896598531</v>
      </c>
      <c r="AK38" s="17">
        <f t="shared" ref="AK38" si="522">IFERROR(AJ38/AJ$41,"")</f>
        <v>0.11376682046637748</v>
      </c>
      <c r="AL38" s="16">
        <f t="shared" si="408"/>
        <v>1141.7631558258697</v>
      </c>
      <c r="AM38" s="17">
        <f t="shared" ref="AM38" si="523">IFERROR(AL38/AL$41,"")</f>
        <v>0.11358038259375383</v>
      </c>
      <c r="AN38" s="16">
        <f t="shared" si="409"/>
        <v>1208.2053534013153</v>
      </c>
      <c r="AO38" s="17">
        <f t="shared" ref="AO38" si="524">IFERROR(AN38/AN$41,"")</f>
        <v>0.11446422557142084</v>
      </c>
      <c r="AP38" s="16">
        <f t="shared" si="410"/>
        <v>1257.9079677990953</v>
      </c>
      <c r="AQ38" s="17">
        <f t="shared" ref="AQ38" si="525">IFERROR(AP38/AP$41,"")</f>
        <v>0.11487038930554826</v>
      </c>
      <c r="AR38" s="16">
        <f t="shared" si="411"/>
        <v>1310.1910077499765</v>
      </c>
      <c r="AS38" s="17">
        <f t="shared" ref="AS38" si="526">IFERROR(AR38/AR$41,"")</f>
        <v>0.11239440893689717</v>
      </c>
      <c r="AT38" s="16">
        <f t="shared" si="412"/>
        <v>1336.9740270889788</v>
      </c>
      <c r="AU38" s="17">
        <f t="shared" ref="AU38" si="527">IFERROR(AT38/AT$41,"")</f>
        <v>0.11039234665665634</v>
      </c>
      <c r="AV38" s="16">
        <f t="shared" si="413"/>
        <v>1427.4485741163246</v>
      </c>
      <c r="AW38" s="17">
        <f t="shared" ref="AW38" si="528">IFERROR(AV38/AV$41,"")</f>
        <v>0.10903595997816401</v>
      </c>
      <c r="AX38" s="16">
        <f t="shared" si="414"/>
        <v>1460.6287099441547</v>
      </c>
      <c r="AY38" s="17">
        <f t="shared" ref="AY38" si="529">IFERROR(AX38/AX$41,"")</f>
        <v>0.10042151406166096</v>
      </c>
      <c r="AZ38" s="16">
        <f t="shared" si="415"/>
        <v>1518.2914942957832</v>
      </c>
      <c r="BA38" s="17">
        <f t="shared" ref="BA38" si="530">IFERROR(AZ38/AZ$41,"")</f>
        <v>0.10132996804579526</v>
      </c>
      <c r="BB38" s="16">
        <f t="shared" si="416"/>
        <v>1620.5890364792924</v>
      </c>
      <c r="BC38" s="17">
        <f t="shared" ref="BC38" si="531">IFERROR(BB38/BB$41,"")</f>
        <v>0.10192829275055865</v>
      </c>
      <c r="BD38" s="16">
        <f t="shared" si="417"/>
        <v>1853.5072919159493</v>
      </c>
      <c r="BE38" s="17">
        <f t="shared" ref="BE38" si="532">IFERROR(BD38/BD$41,"")</f>
        <v>0.10642774329702902</v>
      </c>
      <c r="BF38" s="16">
        <f t="shared" si="418"/>
        <v>1975.7954024109215</v>
      </c>
      <c r="BG38" s="17">
        <f t="shared" si="451"/>
        <v>0.10654339810020053</v>
      </c>
      <c r="BH38" s="16">
        <f t="shared" si="419"/>
        <v>2026.5289641304767</v>
      </c>
      <c r="BI38" s="43">
        <f t="shared" si="420"/>
        <v>0.10699334863888013</v>
      </c>
      <c r="BJ38" s="16">
        <f t="shared" si="421"/>
        <v>2033.0327693574752</v>
      </c>
      <c r="BK38" s="43">
        <f t="shared" si="422"/>
        <v>0.10181230559417788</v>
      </c>
    </row>
    <row r="39" spans="2:63" ht="14.25" customHeight="1" x14ac:dyDescent="0.15">
      <c r="B39" s="59" t="str">
        <f t="shared" si="423"/>
        <v>Unit Admin</v>
      </c>
      <c r="D39" s="16">
        <f t="shared" si="391"/>
        <v>379.2923182956194</v>
      </c>
      <c r="E39" s="17">
        <f t="shared" ref="E39" si="533">IFERROR(D39/D$41,"")</f>
        <v>6.3927430394987161E-2</v>
      </c>
      <c r="F39" s="16">
        <f t="shared" si="392"/>
        <v>385.19143401136745</v>
      </c>
      <c r="G39" s="17">
        <f t="shared" ref="G39" si="534">IFERROR(F39/F$41,"")</f>
        <v>6.3789722205467192E-2</v>
      </c>
      <c r="H39" s="16">
        <f t="shared" si="393"/>
        <v>388.47448937028082</v>
      </c>
      <c r="I39" s="17">
        <f t="shared" ref="I39" si="535">IFERROR(H39/H$41,"")</f>
        <v>6.2098353954295096E-2</v>
      </c>
      <c r="J39" s="16">
        <f t="shared" si="394"/>
        <v>396.4474555156288</v>
      </c>
      <c r="K39" s="17">
        <f t="shared" ref="K39" si="536">IFERROR(J39/J$41,"")</f>
        <v>6.2124589456950867E-2</v>
      </c>
      <c r="L39" s="16">
        <f t="shared" si="395"/>
        <v>413.99419788731694</v>
      </c>
      <c r="M39" s="17">
        <f t="shared" ref="M39" si="537">IFERROR(L39/L$41,"")</f>
        <v>6.1989351773862028E-2</v>
      </c>
      <c r="N39" s="16">
        <f t="shared" si="396"/>
        <v>437.02547685164814</v>
      </c>
      <c r="O39" s="17">
        <f t="shared" ref="O39" si="538">IFERROR(N39/N$41,"")</f>
        <v>6.2033140788001775E-2</v>
      </c>
      <c r="P39" s="16">
        <f t="shared" si="397"/>
        <v>446.11066632500876</v>
      </c>
      <c r="Q39" s="17">
        <f t="shared" ref="Q39" si="539">IFERROR(P39/P$41,"")</f>
        <v>6.086107509138354E-2</v>
      </c>
      <c r="R39" s="16">
        <f t="shared" si="398"/>
        <v>462.21027758305996</v>
      </c>
      <c r="S39" s="17">
        <f t="shared" ref="S39" si="540">IFERROR(R39/R$41,"")</f>
        <v>6.1233282777514358E-2</v>
      </c>
      <c r="T39" s="16">
        <f t="shared" si="399"/>
        <v>469.05787312536927</v>
      </c>
      <c r="U39" s="17">
        <f t="shared" ref="U39" si="541">IFERROR(T39/T$41,"")</f>
        <v>6.0793283249747081E-2</v>
      </c>
      <c r="V39" s="16">
        <f t="shared" si="400"/>
        <v>486.29969289387498</v>
      </c>
      <c r="W39" s="17">
        <f t="shared" ref="W39" si="542">IFERROR(V39/V$41,"")</f>
        <v>6.0783600962961912E-2</v>
      </c>
      <c r="X39" s="16">
        <f t="shared" si="401"/>
        <v>504.95126187529684</v>
      </c>
      <c r="Y39" s="17">
        <f t="shared" ref="Y39" si="543">IFERROR(X39/X$41,"")</f>
        <v>6.0661698131582821E-2</v>
      </c>
      <c r="Z39" s="16">
        <f t="shared" si="402"/>
        <v>528.3776576782484</v>
      </c>
      <c r="AA39" s="17">
        <f t="shared" ref="AA39" si="544">IFERROR(Z39/Z$41,"")</f>
        <v>5.9794977658364244E-2</v>
      </c>
      <c r="AB39" s="16">
        <f t="shared" si="403"/>
        <v>558.68456786054674</v>
      </c>
      <c r="AC39" s="17">
        <f t="shared" ref="AC39" si="545">IFERROR(AB39/AB$41,"")</f>
        <v>5.9317925780594576E-2</v>
      </c>
      <c r="AD39" s="16">
        <f t="shared" si="404"/>
        <v>592.07103193978014</v>
      </c>
      <c r="AE39" s="17">
        <f t="shared" ref="AE39" si="546">IFERROR(AD39/AD$41,"")</f>
        <v>5.9384099245646263E-2</v>
      </c>
      <c r="AF39" s="16">
        <f t="shared" si="405"/>
        <v>572.21390716179371</v>
      </c>
      <c r="AG39" s="17">
        <f t="shared" ref="AG39" si="547">IFERROR(AF39/AF$41,"")</f>
        <v>5.8476518319002538E-2</v>
      </c>
      <c r="AH39" s="16">
        <f t="shared" si="406"/>
        <v>577.90332493365452</v>
      </c>
      <c r="AI39" s="17">
        <f t="shared" ref="AI39" si="548">IFERROR(AH39/AH$41,"")</f>
        <v>5.8110478781479999E-2</v>
      </c>
      <c r="AJ39" s="16">
        <f t="shared" si="407"/>
        <v>584.64048663804192</v>
      </c>
      <c r="AK39" s="17">
        <f t="shared" ref="AK39" si="549">IFERROR(AJ39/AJ$41,"")</f>
        <v>5.8968804796034592E-2</v>
      </c>
      <c r="AL39" s="16">
        <f t="shared" si="408"/>
        <v>601.0726368094663</v>
      </c>
      <c r="AM39" s="17">
        <f t="shared" ref="AM39" si="550">IFERROR(AL39/AL$41,"")</f>
        <v>5.9793539235441485E-2</v>
      </c>
      <c r="AN39" s="16">
        <f t="shared" si="409"/>
        <v>630.79047180108239</v>
      </c>
      <c r="AO39" s="17">
        <f t="shared" ref="AO39" si="551">IFERROR(AN39/AN$41,"")</f>
        <v>5.9760489100034037E-2</v>
      </c>
      <c r="AP39" s="16">
        <f t="shared" si="410"/>
        <v>659.9548459730089</v>
      </c>
      <c r="AQ39" s="17">
        <f t="shared" ref="AQ39" si="552">IFERROR(AP39/AP$41,"")</f>
        <v>6.0266149846910276E-2</v>
      </c>
      <c r="AR39" s="16">
        <f t="shared" si="411"/>
        <v>707.42685255640856</v>
      </c>
      <c r="AS39" s="17">
        <f t="shared" ref="AS39" si="553">IFERROR(AR39/AR$41,"")</f>
        <v>6.0686436167588231E-2</v>
      </c>
      <c r="AT39" s="16">
        <f t="shared" si="412"/>
        <v>741.36153600366538</v>
      </c>
      <c r="AU39" s="17">
        <f t="shared" ref="AU39" si="554">IFERROR(AT39/AT$41,"")</f>
        <v>6.1213335504071952E-2</v>
      </c>
      <c r="AV39" s="16">
        <f t="shared" si="413"/>
        <v>795.80399649791957</v>
      </c>
      <c r="AW39" s="17">
        <f t="shared" ref="AW39" si="555">IFERROR(AV39/AV$41,"")</f>
        <v>6.0787655881982781E-2</v>
      </c>
      <c r="AX39" s="16">
        <f t="shared" si="414"/>
        <v>857.58551520316018</v>
      </c>
      <c r="AY39" s="17">
        <f t="shared" ref="AY39" si="556">IFERROR(AX39/AX$41,"")</f>
        <v>5.8960935991285289E-2</v>
      </c>
      <c r="AZ39" s="16">
        <f t="shared" si="415"/>
        <v>888.8501233204114</v>
      </c>
      <c r="BA39" s="17">
        <f t="shared" ref="BA39" si="557">IFERROR(AZ39/AZ$41,"")</f>
        <v>5.9321385209586235E-2</v>
      </c>
      <c r="BB39" s="16">
        <f t="shared" si="416"/>
        <v>960.89407943689218</v>
      </c>
      <c r="BC39" s="17">
        <f t="shared" ref="BC39" si="558">IFERROR(BB39/BB$41,"")</f>
        <v>6.0436230794144084E-2</v>
      </c>
      <c r="BD39" s="16">
        <f t="shared" si="417"/>
        <v>1025.606713180666</v>
      </c>
      <c r="BE39" s="17">
        <f t="shared" ref="BE39" si="559">IFERROR(BD39/BD$41,"")</f>
        <v>5.8889980347081011E-2</v>
      </c>
      <c r="BF39" s="16">
        <f t="shared" si="418"/>
        <v>1086.1109721834971</v>
      </c>
      <c r="BG39" s="17">
        <f t="shared" si="451"/>
        <v>5.8567781638291003E-2</v>
      </c>
      <c r="BH39" s="16">
        <f t="shared" si="419"/>
        <v>1086.734303866587</v>
      </c>
      <c r="BI39" s="43">
        <f t="shared" si="420"/>
        <v>5.7375613331693914E-2</v>
      </c>
      <c r="BJ39" s="16">
        <f t="shared" si="421"/>
        <v>1110.2056968319494</v>
      </c>
      <c r="BK39" s="43">
        <f t="shared" si="422"/>
        <v>5.5598022511941472E-2</v>
      </c>
    </row>
    <row r="40" spans="2:63" ht="14.25" customHeight="1" x14ac:dyDescent="0.15">
      <c r="B40" s="59" t="str">
        <f t="shared" si="423"/>
        <v>Central Admin</v>
      </c>
      <c r="D40" s="16">
        <f t="shared" si="391"/>
        <v>369.58686775014525</v>
      </c>
      <c r="E40" s="17">
        <f t="shared" ref="E40" si="560">IFERROR(D40/D$41,"")</f>
        <v>6.2291635299041623E-2</v>
      </c>
      <c r="F40" s="16">
        <f t="shared" si="392"/>
        <v>373.61041038408695</v>
      </c>
      <c r="G40" s="17">
        <f t="shared" ref="G40" si="561">IFERROR(F40/F$41,"")</f>
        <v>6.187184393817069E-2</v>
      </c>
      <c r="H40" s="16">
        <f t="shared" si="393"/>
        <v>384.95352944987962</v>
      </c>
      <c r="I40" s="17">
        <f t="shared" ref="I40" si="562">IFERROR(H40/H$41,"")</f>
        <v>6.153552210464034E-2</v>
      </c>
      <c r="J40" s="16">
        <f t="shared" si="394"/>
        <v>382.91074146041899</v>
      </c>
      <c r="K40" s="17">
        <f t="shared" ref="K40" si="563">IFERROR(J40/J$41,"")</f>
        <v>6.0003342891798185E-2</v>
      </c>
      <c r="L40" s="16">
        <f t="shared" si="395"/>
        <v>399.68980176393609</v>
      </c>
      <c r="M40" s="17">
        <f t="shared" ref="M40" si="564">IFERROR(L40/L$41,"")</f>
        <v>5.9847485419864774E-2</v>
      </c>
      <c r="N40" s="16">
        <f t="shared" si="396"/>
        <v>422.69030202170404</v>
      </c>
      <c r="O40" s="17">
        <f t="shared" ref="O40" si="565">IFERROR(N40/N$41,"")</f>
        <v>5.9998348846688004E-2</v>
      </c>
      <c r="P40" s="16">
        <f t="shared" si="397"/>
        <v>445.2704433227762</v>
      </c>
      <c r="Q40" s="17">
        <f t="shared" ref="Q40" si="566">IFERROR(P40/P$41,"")</f>
        <v>6.0746446863249835E-2</v>
      </c>
      <c r="R40" s="16">
        <f t="shared" si="398"/>
        <v>448.45699763231704</v>
      </c>
      <c r="S40" s="17">
        <f t="shared" ref="S40" si="567">IFERROR(R40/R$41,"")</f>
        <v>5.9411258211669815E-2</v>
      </c>
      <c r="T40" s="16">
        <f t="shared" si="399"/>
        <v>451.65765916518143</v>
      </c>
      <c r="U40" s="17">
        <f t="shared" ref="U40" si="568">IFERROR(T40/T$41,"")</f>
        <v>5.8538090028408332E-2</v>
      </c>
      <c r="V40" s="16">
        <f t="shared" si="400"/>
        <v>462.30285989859988</v>
      </c>
      <c r="W40" s="17">
        <f t="shared" ref="W40" si="569">IFERROR(V40/V$41,"")</f>
        <v>5.7784187345240476E-2</v>
      </c>
      <c r="X40" s="16">
        <f t="shared" si="401"/>
        <v>495.83268543475151</v>
      </c>
      <c r="Y40" s="17">
        <f t="shared" ref="Y40" si="570">IFERROR(X40/X$41,"")</f>
        <v>5.9566249178010879E-2</v>
      </c>
      <c r="Z40" s="16">
        <f t="shared" si="402"/>
        <v>519.2684834364494</v>
      </c>
      <c r="AA40" s="17">
        <f t="shared" ref="AA40" si="571">IFERROR(Z40/Z$41,"")</f>
        <v>5.876411864614197E-2</v>
      </c>
      <c r="AB40" s="16">
        <f t="shared" si="403"/>
        <v>555.56065000067315</v>
      </c>
      <c r="AC40" s="17">
        <f t="shared" ref="AC40" si="572">IFERROR(AB40/AB$41,"")</f>
        <v>5.8986246084364077E-2</v>
      </c>
      <c r="AD40" s="16">
        <f t="shared" si="404"/>
        <v>569.99940289025847</v>
      </c>
      <c r="AE40" s="17">
        <f t="shared" ref="AE40" si="573">IFERROR(AD40/AD$41,"")</f>
        <v>5.7170338160771571E-2</v>
      </c>
      <c r="AF40" s="16">
        <f t="shared" si="405"/>
        <v>548.15162715904921</v>
      </c>
      <c r="AG40" s="17">
        <f t="shared" ref="AG40" si="574">IFERROR(AF40/AF$41,"")</f>
        <v>5.6017510700056977E-2</v>
      </c>
      <c r="AH40" s="16">
        <f t="shared" si="406"/>
        <v>539.79629407575999</v>
      </c>
      <c r="AI40" s="17">
        <f t="shared" ref="AI40" si="575">IFERROR(AH40/AH$41,"")</f>
        <v>5.427866520202515E-2</v>
      </c>
      <c r="AJ40" s="16">
        <f t="shared" si="407"/>
        <v>534.76460473087991</v>
      </c>
      <c r="AK40" s="17">
        <f t="shared" ref="AK40" si="576">IFERROR(AJ40/AJ$41,"")</f>
        <v>5.3938155685285621E-2</v>
      </c>
      <c r="AL40" s="16">
        <f t="shared" si="408"/>
        <v>543.56240565195594</v>
      </c>
      <c r="AM40" s="17">
        <f t="shared" ref="AM40" si="577">IFERROR(AL40/AL$41,"")</f>
        <v>5.4072533066521586E-2</v>
      </c>
      <c r="AN40" s="16">
        <f t="shared" si="409"/>
        <v>584.42990454065409</v>
      </c>
      <c r="AO40" s="17">
        <f t="shared" ref="AO40" si="578">IFERROR(AN40/AN$41,"")</f>
        <v>5.5368333069953896E-2</v>
      </c>
      <c r="AP40" s="16">
        <f t="shared" si="410"/>
        <v>604.91372866298468</v>
      </c>
      <c r="AQ40" s="17">
        <f t="shared" ref="AQ40" si="579">IFERROR(AP40/AP$41,"")</f>
        <v>5.5239872301123524E-2</v>
      </c>
      <c r="AR40" s="16">
        <f t="shared" si="411"/>
        <v>653.48394476084115</v>
      </c>
      <c r="AS40" s="17">
        <f t="shared" ref="AS40" si="580">IFERROR(AR40/AR$41,"")</f>
        <v>5.6058957271642916E-2</v>
      </c>
      <c r="AT40" s="16">
        <f t="shared" si="412"/>
        <v>675.97676095240683</v>
      </c>
      <c r="AU40" s="17">
        <f t="shared" ref="AU40" si="581">IFERROR(AT40/AT$41,"")</f>
        <v>5.5814592815523333E-2</v>
      </c>
      <c r="AV40" s="16">
        <f t="shared" si="413"/>
        <v>736.62944391678388</v>
      </c>
      <c r="AW40" s="17">
        <f t="shared" ref="AW40" si="582">IFERROR(AV40/AV$41,"")</f>
        <v>5.6267595219932846E-2</v>
      </c>
      <c r="AX40" s="16">
        <f t="shared" si="414"/>
        <v>783.39875479863315</v>
      </c>
      <c r="AY40" s="17">
        <f t="shared" ref="AY40" si="583">IFERROR(AX40/AX$41,"")</f>
        <v>5.3860429098306906E-2</v>
      </c>
      <c r="AZ40" s="16">
        <f t="shared" si="415"/>
        <v>820.20606447284467</v>
      </c>
      <c r="BA40" s="17">
        <f t="shared" ref="BA40" si="584">IFERROR(AZ40/AZ$41,"")</f>
        <v>5.4740117175292313E-2</v>
      </c>
      <c r="BB40" s="16">
        <f t="shared" si="416"/>
        <v>890.21404177655347</v>
      </c>
      <c r="BC40" s="17">
        <f t="shared" ref="BC40" si="585">IFERROR(BB40/BB$41,"")</f>
        <v>5.5990751151806906E-2</v>
      </c>
      <c r="BD40" s="16">
        <f t="shared" si="417"/>
        <v>971.63551934118823</v>
      </c>
      <c r="BE40" s="17">
        <f t="shared" ref="BE40" si="586">IFERROR(BD40/BD$41,"")</f>
        <v>5.5790973189982322E-2</v>
      </c>
      <c r="BF40" s="16">
        <f t="shared" si="418"/>
        <v>1040.9567935890764</v>
      </c>
      <c r="BG40" s="17">
        <f t="shared" si="451"/>
        <v>5.6132873843687092E-2</v>
      </c>
      <c r="BH40" s="16">
        <f t="shared" si="419"/>
        <v>1056.4946914894058</v>
      </c>
      <c r="BI40" s="43">
        <f t="shared" si="420"/>
        <v>5.5779071931574047E-2</v>
      </c>
      <c r="BJ40" s="16">
        <f t="shared" si="421"/>
        <v>1074.0803883358899</v>
      </c>
      <c r="BK40" s="43">
        <f t="shared" si="422"/>
        <v>5.3788902165373145E-2</v>
      </c>
    </row>
    <row r="41" spans="2:63" ht="14.25" customHeight="1" x14ac:dyDescent="0.15">
      <c r="B41" s="60" t="str">
        <f>B30</f>
        <v>Total All Activities</v>
      </c>
      <c r="D41" s="19">
        <f t="shared" ref="D41:AI41" si="587">SUM(D34:D40)</f>
        <v>5933.170095404952</v>
      </c>
      <c r="E41" s="20">
        <f t="shared" si="587"/>
        <v>1</v>
      </c>
      <c r="F41" s="19">
        <f t="shared" si="587"/>
        <v>6038.4560505007821</v>
      </c>
      <c r="G41" s="20">
        <f t="shared" si="587"/>
        <v>1</v>
      </c>
      <c r="H41" s="19">
        <f t="shared" si="587"/>
        <v>6255.7936665471243</v>
      </c>
      <c r="I41" s="20">
        <f t="shared" si="587"/>
        <v>0.99999999999999978</v>
      </c>
      <c r="J41" s="19">
        <f t="shared" si="587"/>
        <v>6381.4901471557641</v>
      </c>
      <c r="K41" s="20">
        <f t="shared" si="587"/>
        <v>1.0000000000000002</v>
      </c>
      <c r="L41" s="19">
        <f t="shared" si="587"/>
        <v>6678.4727705747473</v>
      </c>
      <c r="M41" s="20">
        <f t="shared" si="587"/>
        <v>1.0000000000000002</v>
      </c>
      <c r="N41" s="19">
        <f t="shared" si="587"/>
        <v>7045.0322408336933</v>
      </c>
      <c r="O41" s="20">
        <f t="shared" si="587"/>
        <v>1</v>
      </c>
      <c r="P41" s="19">
        <f t="shared" si="587"/>
        <v>7329.9833375465178</v>
      </c>
      <c r="Q41" s="20">
        <f t="shared" si="587"/>
        <v>1</v>
      </c>
      <c r="R41" s="19">
        <f t="shared" si="587"/>
        <v>7548.3504495824527</v>
      </c>
      <c r="S41" s="20">
        <f t="shared" si="587"/>
        <v>1</v>
      </c>
      <c r="T41" s="19">
        <f t="shared" si="587"/>
        <v>7715.6200167445422</v>
      </c>
      <c r="U41" s="20">
        <f t="shared" si="587"/>
        <v>1</v>
      </c>
      <c r="V41" s="19">
        <f t="shared" si="587"/>
        <v>8000.5081171515076</v>
      </c>
      <c r="W41" s="20">
        <f t="shared" si="587"/>
        <v>1</v>
      </c>
      <c r="X41" s="19">
        <f t="shared" si="587"/>
        <v>8324.0541796240905</v>
      </c>
      <c r="Y41" s="20">
        <f t="shared" si="587"/>
        <v>0.99999999999999989</v>
      </c>
      <c r="Z41" s="19">
        <f t="shared" si="587"/>
        <v>8836.4889221484282</v>
      </c>
      <c r="AA41" s="20">
        <f t="shared" si="587"/>
        <v>1.0000000000000002</v>
      </c>
      <c r="AB41" s="19">
        <f t="shared" si="587"/>
        <v>9418.4778127106438</v>
      </c>
      <c r="AC41" s="20">
        <f t="shared" si="587"/>
        <v>1</v>
      </c>
      <c r="AD41" s="19">
        <f t="shared" si="587"/>
        <v>9970.1947063411553</v>
      </c>
      <c r="AE41" s="20">
        <f t="shared" si="587"/>
        <v>0.99999999999999978</v>
      </c>
      <c r="AF41" s="19">
        <f t="shared" si="587"/>
        <v>9785.3621181794442</v>
      </c>
      <c r="AG41" s="20">
        <f t="shared" si="587"/>
        <v>1</v>
      </c>
      <c r="AH41" s="19">
        <f t="shared" si="587"/>
        <v>9944.9073050458883</v>
      </c>
      <c r="AI41" s="20">
        <f t="shared" si="587"/>
        <v>1</v>
      </c>
      <c r="AJ41" s="19">
        <f t="shared" ref="AJ41:BI41" si="588">SUM(AJ34:AJ40)</f>
        <v>9914.4028552085656</v>
      </c>
      <c r="AK41" s="20">
        <f t="shared" si="588"/>
        <v>1</v>
      </c>
      <c r="AL41" s="19">
        <f t="shared" si="588"/>
        <v>10052.46795047034</v>
      </c>
      <c r="AM41" s="20">
        <f t="shared" si="588"/>
        <v>1.0000000000000002</v>
      </c>
      <c r="AN41" s="19">
        <f t="shared" si="588"/>
        <v>10555.309725547797</v>
      </c>
      <c r="AO41" s="20">
        <f t="shared" si="588"/>
        <v>1</v>
      </c>
      <c r="AP41" s="19">
        <f t="shared" si="588"/>
        <v>10950.672104480613</v>
      </c>
      <c r="AQ41" s="20">
        <f t="shared" si="588"/>
        <v>1</v>
      </c>
      <c r="AR41" s="19">
        <f t="shared" si="588"/>
        <v>11657.083480776801</v>
      </c>
      <c r="AS41" s="20">
        <f t="shared" si="588"/>
        <v>0.99999999999999989</v>
      </c>
      <c r="AT41" s="19">
        <f t="shared" si="588"/>
        <v>12111.111572319884</v>
      </c>
      <c r="AU41" s="20">
        <f t="shared" si="588"/>
        <v>1</v>
      </c>
      <c r="AV41" s="19">
        <f t="shared" si="588"/>
        <v>13091.539473786366</v>
      </c>
      <c r="AW41" s="20">
        <f t="shared" si="588"/>
        <v>1.0000000000000002</v>
      </c>
      <c r="AX41" s="19">
        <f t="shared" si="588"/>
        <v>14544.977972023977</v>
      </c>
      <c r="AY41" s="20">
        <f t="shared" si="588"/>
        <v>1</v>
      </c>
      <c r="AZ41" s="63">
        <f t="shared" si="588"/>
        <v>14983.63735405111</v>
      </c>
      <c r="BA41" s="64">
        <f t="shared" si="588"/>
        <v>1</v>
      </c>
      <c r="BB41" s="63">
        <f t="shared" si="588"/>
        <v>15899.305214943966</v>
      </c>
      <c r="BC41" s="64">
        <f t="shared" si="588"/>
        <v>1</v>
      </c>
      <c r="BD41" s="63">
        <f t="shared" si="588"/>
        <v>17415.640269126056</v>
      </c>
      <c r="BE41" s="64">
        <f t="shared" si="588"/>
        <v>1</v>
      </c>
      <c r="BF41" s="63">
        <f t="shared" si="588"/>
        <v>18544.512730415747</v>
      </c>
      <c r="BG41" s="64">
        <f t="shared" si="588"/>
        <v>0.99999999999999978</v>
      </c>
      <c r="BH41" s="63">
        <f t="shared" si="588"/>
        <v>18940.700425877312</v>
      </c>
      <c r="BI41" s="65">
        <f t="shared" si="588"/>
        <v>1</v>
      </c>
      <c r="BJ41" s="63">
        <f t="shared" ref="BJ41:BK41" si="589">SUM(BJ34:BJ40)</f>
        <v>19968.43856440212</v>
      </c>
      <c r="BK41" s="65">
        <f t="shared" si="589"/>
        <v>1.0000000000000002</v>
      </c>
    </row>
    <row r="42" spans="2:63" ht="14.25" customHeight="1" x14ac:dyDescent="0.15">
      <c r="B42" s="61" t="str">
        <f t="shared" si="423"/>
        <v>Total FTE Enrollment</v>
      </c>
      <c r="C42" s="36"/>
      <c r="D42" s="37" vm="1">
        <f>IFERROR(CUBEVALUE("ThisWorkbookDataModel","[Measures].[Enr]","[Enrollment].[SchoolYear].["&amp;RIGHT(D$7,7)&amp;"]"),"")</f>
        <v>904086.21</v>
      </c>
      <c r="E42" s="38"/>
      <c r="F42" s="37" vm="2">
        <f>IFERROR(CUBEVALUE("ThisWorkbookDataModel","[Measures].[Enr]","[Enrollment].[SchoolYear].["&amp;RIGHT(F$7,7)&amp;"]"),"")</f>
        <v>923214.16</v>
      </c>
      <c r="G42" s="38"/>
      <c r="H42" s="37" vm="3">
        <f>IFERROR(CUBEVALUE("ThisWorkbookDataModel","[Measures].[Enr]","[Enrollment].[SchoolYear].["&amp;RIGHT(H$7,7)&amp;"]"),"")</f>
        <v>936170.54</v>
      </c>
      <c r="I42" s="38"/>
      <c r="J42" s="37" vm="4">
        <f>IFERROR(CUBEVALUE("ThisWorkbookDataModel","[Measures].[Enr]","[Enrollment].[SchoolYear].["&amp;RIGHT(J$7,7)&amp;"]"),"")</f>
        <v>946107.01</v>
      </c>
      <c r="K42" s="38"/>
      <c r="L42" s="37" vm="5">
        <f>IFERROR(CUBEVALUE("ThisWorkbookDataModel","[Measures].[Enr]","[Enrollment].[SchoolYear].["&amp;RIGHT(L$7,7)&amp;"]"),"")</f>
        <v>948194.27</v>
      </c>
      <c r="M42" s="38"/>
      <c r="N42" s="37" vm="6">
        <f>IFERROR(CUBEVALUE("ThisWorkbookDataModel","[Measures].[Enr]","[Enrollment].[SchoolYear].["&amp;RIGHT(N$7,7)&amp;"]"),"")</f>
        <v>950397.26</v>
      </c>
      <c r="O42" s="38"/>
      <c r="P42" s="37" vm="7">
        <f>IFERROR(CUBEVALUE("ThisWorkbookDataModel","[Measures].[Enr]","[Enrollment].[SchoolYear].["&amp;RIGHT(P$7,7)&amp;"]"),"")</f>
        <v>955927.65</v>
      </c>
      <c r="Q42" s="38"/>
      <c r="R42" s="37" vm="8">
        <f>IFERROR(CUBEVALUE("ThisWorkbookDataModel","[Measures].[Enr]","[Enrollment].[SchoolYear].["&amp;RIGHT(R$7,7)&amp;"]"),"")</f>
        <v>958181.31</v>
      </c>
      <c r="S42" s="38"/>
      <c r="T42" s="37" vm="9">
        <f>IFERROR(CUBEVALUE("ThisWorkbookDataModel","[Measures].[Enr]","[Enrollment].[SchoolYear].["&amp;RIGHT(T$7,7)&amp;"]"),"")</f>
        <v>961543.37</v>
      </c>
      <c r="U42" s="38"/>
      <c r="V42" s="37" vm="10">
        <f>IFERROR(CUBEVALUE("ThisWorkbookDataModel","[Measures].[Enr]","[Enrollment].[SchoolYear].["&amp;RIGHT(V$7,7)&amp;"]"),"")</f>
        <v>965464.3</v>
      </c>
      <c r="W42" s="38"/>
      <c r="X42" s="37" vm="11">
        <f>IFERROR(CUBEVALUE("ThisWorkbookDataModel","[Measures].[Enr]","[Enrollment].[SchoolYear].["&amp;RIGHT(X$7,7)&amp;"]"),"")</f>
        <v>970897.84</v>
      </c>
      <c r="Y42" s="38"/>
      <c r="Z42" s="37" vm="12">
        <f>IFERROR(CUBEVALUE("ThisWorkbookDataModel","[Measures].[Enr]","[Enrollment].[SchoolYear].["&amp;RIGHT(Z$7,7)&amp;"]"),"")</f>
        <v>972539.66</v>
      </c>
      <c r="AA42" s="38"/>
      <c r="AB42" s="37" vm="13">
        <f>IFERROR(CUBEVALUE("ThisWorkbookDataModel","[Measures].[Enr]","[Enrollment].[SchoolYear].["&amp;RIGHT(AB$7,7)&amp;"]"),"")</f>
        <v>974605.76</v>
      </c>
      <c r="AC42" s="38"/>
      <c r="AD42" s="37" vm="14">
        <f>IFERROR(CUBEVALUE("ThisWorkbookDataModel","[Measures].[Enr]","[Enrollment].[SchoolYear].["&amp;RIGHT(AD$7,7)&amp;"]"),"")</f>
        <v>980121.34</v>
      </c>
      <c r="AE42" s="38"/>
      <c r="AF42" s="37" vm="15">
        <f>IFERROR(CUBEVALUE("ThisWorkbookDataModel","[Measures].[Enr]","[Enrollment].[SchoolYear].["&amp;RIGHT(AF$7,7)&amp;"]"),"")</f>
        <v>987336.18</v>
      </c>
      <c r="AG42" s="38"/>
      <c r="AH42" s="37" vm="16">
        <f>IFERROR(CUBEVALUE("ThisWorkbookDataModel","[Measures].[Enr]","[Enrollment].[SchoolYear].["&amp;RIGHT(AH$7,7)&amp;"]"),"")</f>
        <v>991502.19</v>
      </c>
      <c r="AI42" s="38"/>
      <c r="AJ42" s="37" vm="17">
        <f>IFERROR(CUBEVALUE("ThisWorkbookDataModel","[Measures].[Enr]","[Enrollment].[SchoolYear].["&amp;RIGHT(AJ$7,7)&amp;"]"),"")</f>
        <v>997473.19</v>
      </c>
      <c r="AK42" s="38"/>
      <c r="AL42" s="37" vm="18">
        <f>IFERROR(CUBEVALUE("ThisWorkbookDataModel","[Measures].[Enr]","[Enrollment].[SchoolYear].["&amp;RIGHT(AL$7,7)&amp;"]"),"")</f>
        <v>1002074.3</v>
      </c>
      <c r="AM42" s="38"/>
      <c r="AN42" s="37" vm="19">
        <f>IFERROR(CUBEVALUE("ThisWorkbookDataModel","[Measures].[Enr]","[Enrollment].[SchoolYear].["&amp;RIGHT(AN$7,7)&amp;"]"),"")</f>
        <v>1019752.43</v>
      </c>
      <c r="AO42" s="38"/>
      <c r="AP42" s="37" vm="20">
        <f>IFERROR(CUBEVALUE("ThisWorkbookDataModel","[Measures].[Enr]","[Enrollment].[SchoolYear].["&amp;RIGHT(AP$7,7)&amp;"]"),"")</f>
        <v>1031553.62</v>
      </c>
      <c r="AQ42" s="38"/>
      <c r="AR42" s="37" vm="21">
        <f>IFERROR(CUBEVALUE("ThisWorkbookDataModel","[Measures].[Enr]","[Enrollment].[SchoolYear].["&amp;RIGHT(AR$7,7)&amp;"]"),"")</f>
        <v>1055850.98</v>
      </c>
      <c r="AS42" s="36"/>
      <c r="AT42" s="37" vm="22">
        <f>IFERROR(CUBEVALUE("ThisWorkbookDataModel","[Measures].[Enr]","[Enrollment].[SchoolYear].["&amp;RIGHT(AT$7,7)&amp;"]"),"")</f>
        <v>1079889.3500000001</v>
      </c>
      <c r="AU42" s="36"/>
      <c r="AV42" s="37" vm="23">
        <f>IFERROR(CUBEVALUE("ThisWorkbookDataModel","[Measures].[Enr]","[Enrollment].[SchoolYear].["&amp;RIGHT(AV$7,7)&amp;"]"),"")</f>
        <v>1090905.6100000001</v>
      </c>
      <c r="AW42" s="36"/>
      <c r="AX42" s="37" vm="24">
        <f>IFERROR(CUBEVALUE("ThisWorkbookDataModel","[Measures].[Enr]","[Enrollment].[SchoolYear].["&amp;RIGHT(AX$7,7)&amp;"]"),"")</f>
        <v>1093913.03</v>
      </c>
      <c r="AY42" s="36"/>
      <c r="AZ42" s="66" vm="25">
        <f>IFERROR(CUBEVALUE("ThisWorkbookDataModel","[Measures].[Enr]","[Enrollment].[SchoolYear].["&amp;RIGHT(AZ$7,7)&amp;"]"),"")</f>
        <v>1103195.31</v>
      </c>
      <c r="BA42" s="71"/>
      <c r="BB42" s="66" vm="26">
        <f>IFERROR(CUBEVALUE("ThisWorkbookDataModel","[Measures].[Enr]","[Enrollment].[SchoolYear].["&amp;RIGHT(BB$7,7)&amp;"]"),"")</f>
        <v>1063049.3899999999</v>
      </c>
      <c r="BC42" s="71"/>
      <c r="BD42" s="66" vm="27">
        <f>IFERROR(CUBEVALUE("ThisWorkbookDataModel","[Measures].[Enr]","[Enrollment].[SchoolYear].["&amp;RIGHT(BD$7,7)&amp;"]"),"")</f>
        <v>1060460.6599999999</v>
      </c>
      <c r="BE42" s="71"/>
      <c r="BF42" s="66" vm="28">
        <f>IFERROR(CUBEVALUE("ThisWorkbookDataModel","[Measures].[Enr]","[Enrollment].[SchoolYear].["&amp;RIGHT(BF$7,7)&amp;"]"),"")</f>
        <v>1066846.54</v>
      </c>
      <c r="BG42" s="71"/>
      <c r="BH42" s="66" vm="29">
        <f>IFERROR(CUBEVALUE("ThisWorkbookDataModel","[Measures].[Enr]","[Enrollment].[SchoolYear].["&amp;RIGHT(BH$7,7)&amp;"]"),"")</f>
        <v>1070310.57</v>
      </c>
      <c r="BI42" s="72"/>
      <c r="BJ42" s="66" vm="31">
        <f>IFERROR(CUBEVALUE("ThisWorkbookDataModel","[Measures].[Enr]","[Enrollment].[SchoolYear].["&amp;RIGHT(BJ$7,7)&amp;"]"),"")</f>
        <v>1073425.3799999999</v>
      </c>
      <c r="BK42" s="72"/>
    </row>
    <row r="44" spans="2:63" x14ac:dyDescent="0.15">
      <c r="B44" s="40" t="str">
        <f>"Sources:  enrollment data from OSPI School Apportionment and Financial Services (SAFS)--"&amp;Districts!N4&amp;" enrollment data are year-to-date data as of "&amp;Districts!N5&amp;";"</f>
        <v>Sources:  enrollment data from OSPI School Apportionment and Financial Services (SAFS)--2024-25 enrollment data are year-to-date data as of January 2025;</v>
      </c>
    </row>
    <row r="45" spans="2:63" x14ac:dyDescent="0.15">
      <c r="B45" s="41" t="str">
        <f>"enrollment data exclude Skills Center Summer School, State Institutions, and pre-K Special Education; expenditure data from F195 and F196 reports from OSPI SAFS."</f>
        <v>enrollment data exclude Skills Center Summer School, State Institutions, and pre-K Special Education; expenditure data from F195 and F196 reports from OSPI SAFS.</v>
      </c>
    </row>
    <row r="46" spans="2:63" x14ac:dyDescent="0.15">
      <c r="B46" s="41" t="str">
        <f>"SY"&amp;Districts!N4&amp;" data exclude budget extensions."</f>
        <v>SY2024-25 data exclude budget extensions.</v>
      </c>
    </row>
    <row r="47" spans="2:63" x14ac:dyDescent="0.15">
      <c r="B47" s="40" t="s">
        <v>29</v>
      </c>
    </row>
    <row r="48" spans="2:63" x14ac:dyDescent="0.15">
      <c r="B48" s="40" t="s">
        <v>30</v>
      </c>
    </row>
    <row r="49" spans="2:2" x14ac:dyDescent="0.15">
      <c r="B49" s="40" t="s">
        <v>31</v>
      </c>
    </row>
  </sheetData>
  <sheetProtection algorithmName="SHA-512" hashValue="aMqVHMB0FV/n/KSZU+RYLCnZ8IO+Tf4raNamXampVyEW7eklEcJ6SwfYZdIS0OLI+difsoTriUUvF7CNKsqkaA==" saltValue="JKE1o09WaVpR7ZTpm8uLjw==" spinCount="100000" sheet="1" objects="1" scenarios="1"/>
  <conditionalFormatting sqref="B11:BK20">
    <cfRule type="expression" dxfId="8" priority="4">
      <formula>MOD(ROW(A12),2)</formula>
    </cfRule>
  </conditionalFormatting>
  <conditionalFormatting sqref="B23:BK31">
    <cfRule type="expression" dxfId="7" priority="2">
      <formula>MOD(ROW(A23),2)</formula>
    </cfRule>
  </conditionalFormatting>
  <conditionalFormatting sqref="B33:BK42">
    <cfRule type="expression" dxfId="6" priority="1">
      <formula>MOD(ROW(A34),2)</formula>
    </cfRule>
  </conditionalFormatting>
  <printOptions horizontalCentered="1"/>
  <pageMargins left="0.5" right="0.5" top="0.5" bottom="0.5" header="0" footer="0"/>
  <pageSetup scale="9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B69BD87-97A2-4B47-81B2-FCC926F86151}">
          <x14:formula1>
            <xm:f>Districts!$N$17:$N$24</xm:f>
          </x14:formula1>
          <xm:sqref>BM6</xm:sqref>
        </x14:dataValidation>
        <x14:dataValidation type="list" allowBlank="1" showInputMessage="1" showErrorMessage="1" xr:uid="{0C2AA1D6-DDC2-4B46-8022-4C5443BA1386}">
          <x14:formula1>
            <xm:f>Districts!$N$26:$N$27</xm:f>
          </x14:formula1>
          <xm:sqref>BM26</xm:sqref>
        </x14:dataValidation>
        <x14:dataValidation type="list" allowBlank="1" showInputMessage="1" showErrorMessage="1" xr:uid="{9DFE1219-5446-492D-912C-3CCB97537EA5}">
          <x14:formula1>
            <xm:f>Districts!$E$2:$E$321</xm:f>
          </x14:formula1>
          <xm:sqref>B3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9B1BD-2145-4349-99C9-027C4CFE2B96}">
  <sheetPr codeName="Sheet2"/>
  <dimension ref="A1:X322"/>
  <sheetViews>
    <sheetView workbookViewId="0">
      <selection activeCell="N2" sqref="N2"/>
    </sheetView>
  </sheetViews>
  <sheetFormatPr defaultRowHeight="15" x14ac:dyDescent="0.25"/>
  <cols>
    <col min="1" max="1" width="13.140625" bestFit="1" customWidth="1"/>
    <col min="2" max="2" width="12.140625" bestFit="1" customWidth="1"/>
    <col min="3" max="3" width="11.28515625" bestFit="1" customWidth="1"/>
    <col min="4" max="4" width="19.28515625" bestFit="1" customWidth="1"/>
    <col min="5" max="5" width="44.7109375" bestFit="1" customWidth="1"/>
    <col min="6" max="6" width="17.140625" bestFit="1" customWidth="1"/>
    <col min="7" max="7" width="9" bestFit="1" customWidth="1"/>
    <col min="8" max="8" width="11.5703125" bestFit="1" customWidth="1"/>
    <col min="9" max="9" width="14.85546875" bestFit="1" customWidth="1"/>
    <col min="10" max="10" width="11.85546875" bestFit="1" customWidth="1"/>
    <col min="12" max="12" width="9.28515625" customWidth="1"/>
    <col min="13" max="13" width="21.42578125" bestFit="1" customWidth="1"/>
    <col min="14" max="14" width="19.140625" customWidth="1"/>
    <col min="15" max="15" width="9.140625" customWidth="1"/>
    <col min="22" max="22" width="16.85546875" bestFit="1" customWidth="1"/>
    <col min="23" max="23" width="9.28515625" bestFit="1" customWidth="1"/>
    <col min="24" max="25" width="9.5703125" bestFit="1" customWidth="1"/>
  </cols>
  <sheetData>
    <row r="1" spans="1:24" ht="30" x14ac:dyDescent="0.25">
      <c r="A1" s="50" t="s">
        <v>12</v>
      </c>
      <c r="B1" s="50" t="s">
        <v>13</v>
      </c>
      <c r="C1" s="50" t="s">
        <v>14</v>
      </c>
      <c r="D1" s="50" t="s">
        <v>15</v>
      </c>
      <c r="E1" s="50" t="s">
        <v>16</v>
      </c>
      <c r="F1" t="s">
        <v>55</v>
      </c>
      <c r="G1" s="50" t="s">
        <v>34</v>
      </c>
      <c r="H1" s="50" t="s">
        <v>42</v>
      </c>
      <c r="I1" s="50" t="s">
        <v>43</v>
      </c>
      <c r="J1" t="s">
        <v>36</v>
      </c>
      <c r="K1" t="s">
        <v>35</v>
      </c>
      <c r="M1" t="s">
        <v>39</v>
      </c>
      <c r="N1" t="str">
        <f>Report!B3</f>
        <v>Aberdeen</v>
      </c>
    </row>
    <row r="2" spans="1:24" x14ac:dyDescent="0.25">
      <c r="A2" s="1" t="s">
        <v>56</v>
      </c>
      <c r="B2" s="1" t="s">
        <v>57</v>
      </c>
      <c r="C2" s="1" t="s">
        <v>337</v>
      </c>
      <c r="D2" s="1" t="s">
        <v>227</v>
      </c>
      <c r="E2" s="1" t="s">
        <v>17</v>
      </c>
      <c r="F2">
        <v>3094.9</v>
      </c>
      <c r="G2" vm="30">
        <f>IFERROR(CUBEVALUE("ThisWorkbookDataModel","[Measures].[Enr]","[Enrollment].[SchoolYear].["&amp;$N$6&amp;"]","[Enrollment].[DistTitle].["&amp;E2&amp;"]"),"")</f>
        <v>3148.52</v>
      </c>
      <c r="H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Row],[DistTitle]]&amp;"]")/G2,"")</f>
        <v/>
      </c>
      <c r="I2" s="49">
        <f>IFERROR(CUBEVALUE("ThisWorkbookDataModel","[Measures].[Exp]","[Expenditures].[SchoolYear].["&amp;$N$6&amp;"]","[Expenditures].[DistTitle].["&amp;DistrictBySize[[#This Row],[DistTitle]]&amp;"]")/G2,"")</f>
        <v>20080.010814604957</v>
      </c>
      <c r="J2" s="49" vm="30">
        <f t="shared" ref="J2:J65" si="0">IF(ISNA(K2),NA(),G2)</f>
        <v>3148.52</v>
      </c>
      <c r="K2" s="51">
        <f>IF(G2="",NA(),IF(DistrictBySize[[#This Row],[DistrictGroupTitle]]=$N$2,IF($N$7="All Activities",I2,H2),NA()))</f>
        <v>20080.010814604957</v>
      </c>
      <c r="M2" t="s">
        <v>23</v>
      </c>
      <c r="N2" t="str">
        <f>_xlfn.XLOOKUP($N$1,DistrictBySize[DistTitle],DistrictBySize[DistrictGroupTitle],"",0,1)</f>
        <v>3,000 to 4,999</v>
      </c>
      <c r="V2" s="49"/>
      <c r="W2" s="49"/>
      <c r="X2" s="49"/>
    </row>
    <row r="3" spans="1:24" x14ac:dyDescent="0.25">
      <c r="A3" s="1" t="s">
        <v>56</v>
      </c>
      <c r="B3" s="1" t="s">
        <v>57</v>
      </c>
      <c r="C3" s="1" t="s">
        <v>452</v>
      </c>
      <c r="D3" s="1" t="s">
        <v>233</v>
      </c>
      <c r="E3" s="1" t="s">
        <v>453</v>
      </c>
      <c r="F3">
        <v>621.76</v>
      </c>
      <c r="G3" vm="33">
        <f t="shared" ref="G3:G66" si="1">IFERROR(CUBEVALUE("ThisWorkbookDataModel","[Measures].[Enr]","[Enrollment].[SchoolYear].["&amp;$N$6&amp;"]","[Enrollment].[DistTitle].["&amp;E3&amp;"]"),"")</f>
        <v>626.54</v>
      </c>
      <c r="H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Row],[DistTitle]]&amp;"]")/G3,"")</f>
        <v/>
      </c>
      <c r="I3" s="49">
        <f>IFERROR(CUBEVALUE("ThisWorkbookDataModel","[Measures].[Exp]","[Expenditures].[SchoolYear].["&amp;$N$6&amp;"]","[Expenditures].[DistTitle].["&amp;DistrictBySize[[#This Row],[DistTitle]]&amp;"]")/G3,"")</f>
        <v>16294.960305806493</v>
      </c>
      <c r="J3" s="49" t="e">
        <f t="shared" si="0"/>
        <v>#N/A</v>
      </c>
      <c r="K3" s="51" t="e">
        <f>IF(G3="",NA(),IF(DistrictBySize[[#This Row],[DistrictGroupTitle]]=$N$2,IF($N$7="All Activities",I3,H3),NA()))</f>
        <v>#N/A</v>
      </c>
      <c r="M3" t="s">
        <v>24</v>
      </c>
      <c r="N3">
        <f>COUNTIF(DistrictBySize[DistrictGroupTitle],N2)</f>
        <v>27</v>
      </c>
      <c r="V3" s="49"/>
      <c r="W3" s="49"/>
      <c r="X3" s="49"/>
    </row>
    <row r="4" spans="1:24" x14ac:dyDescent="0.25">
      <c r="A4" s="1" t="s">
        <v>56</v>
      </c>
      <c r="B4" s="1" t="s">
        <v>57</v>
      </c>
      <c r="C4" s="1" t="s">
        <v>135</v>
      </c>
      <c r="D4" s="1" t="s">
        <v>59</v>
      </c>
      <c r="E4" s="1" t="s">
        <v>136</v>
      </c>
      <c r="F4">
        <v>105.43</v>
      </c>
      <c r="G4" vm="87">
        <f t="shared" si="1"/>
        <v>102.34</v>
      </c>
      <c r="H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Row],[DistTitle]]&amp;"]")/G4,"")</f>
        <v/>
      </c>
      <c r="I4" s="49">
        <f>IFERROR(CUBEVALUE("ThisWorkbookDataModel","[Measures].[Exp]","[Expenditures].[SchoolYear].["&amp;$N$6&amp;"]","[Expenditures].[DistTitle].["&amp;DistrictBySize[[#This Row],[DistTitle]]&amp;"]")/G4,"")</f>
        <v>31405.835352745748</v>
      </c>
      <c r="J4" s="49" t="e">
        <f t="shared" si="0"/>
        <v>#N/A</v>
      </c>
      <c r="K4" s="51" t="e">
        <f>IF(G4="",NA(),IF(DistrictBySize[[#This Row],[DistrictGroupTitle]]=$N$2,IF($N$7="All Activities",I4,H4),NA()))</f>
        <v>#N/A</v>
      </c>
      <c r="M4" t="s">
        <v>12</v>
      </c>
      <c r="N4" s="55" t="str" cm="1">
        <f t="array" ref="N4">_xlfn.XLOOKUP(M4,DistrictBySize[#Headers],A2:F2,"",0,1)</f>
        <v>2024-25</v>
      </c>
      <c r="V4" s="49"/>
      <c r="W4" s="49"/>
      <c r="X4" s="49"/>
    </row>
    <row r="5" spans="1:24" x14ac:dyDescent="0.25">
      <c r="A5" s="1" t="s">
        <v>56</v>
      </c>
      <c r="B5" s="1" t="s">
        <v>57</v>
      </c>
      <c r="C5" s="1" t="s">
        <v>542</v>
      </c>
      <c r="D5" s="1" t="s">
        <v>230</v>
      </c>
      <c r="E5" s="1" t="s">
        <v>543</v>
      </c>
      <c r="F5">
        <v>2543.79</v>
      </c>
      <c r="G5" vm="114">
        <f t="shared" si="1"/>
        <v>2542.36</v>
      </c>
      <c r="H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Row],[DistTitle]]&amp;"]")/G5,"")</f>
        <v/>
      </c>
      <c r="I5" s="49">
        <f>IFERROR(CUBEVALUE("ThisWorkbookDataModel","[Measures].[Exp]","[Expenditures].[SchoolYear].["&amp;$N$6&amp;"]","[Expenditures].[DistTitle].["&amp;DistrictBySize[[#This Row],[DistTitle]]&amp;"]")/G5,"")</f>
        <v>18803.922898409353</v>
      </c>
      <c r="J5" s="49" t="e">
        <f t="shared" si="0"/>
        <v>#N/A</v>
      </c>
      <c r="K5" s="51" t="e">
        <f>IF(G5="",NA(),IF(DistrictBySize[[#This Row],[DistrictGroupTitle]]=$N$2,IF($N$7="All Activities",I5,H5),NA()))</f>
        <v>#N/A</v>
      </c>
      <c r="M5" t="s">
        <v>32</v>
      </c>
      <c r="N5" s="55" t="str" cm="1">
        <f t="array" ref="N5">_xlfn.XLOOKUP("VerTtl",DistrictBySize[#Headers],A2:F2,"",0,1)</f>
        <v>January 2025</v>
      </c>
      <c r="V5" s="49"/>
      <c r="W5" s="49"/>
      <c r="X5" s="49"/>
    </row>
    <row r="6" spans="1:24" x14ac:dyDescent="0.25">
      <c r="A6" s="1" t="s">
        <v>56</v>
      </c>
      <c r="B6" s="1" t="s">
        <v>57</v>
      </c>
      <c r="C6" s="1" t="s">
        <v>560</v>
      </c>
      <c r="D6" s="1" t="s">
        <v>258</v>
      </c>
      <c r="E6" s="1" t="s">
        <v>561</v>
      </c>
      <c r="F6">
        <v>5570.79</v>
      </c>
      <c r="G6" vm="127">
        <f t="shared" si="1"/>
        <v>5470.11</v>
      </c>
      <c r="H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Row],[DistTitle]]&amp;"]")/G6,"")</f>
        <v/>
      </c>
      <c r="I6" s="49">
        <f>IFERROR(CUBEVALUE("ThisWorkbookDataModel","[Measures].[Exp]","[Expenditures].[SchoolYear].["&amp;$N$6&amp;"]","[Expenditures].[DistTitle].["&amp;DistrictBySize[[#This Row],[DistTitle]]&amp;"]")/G6,"")</f>
        <v>17903.411626091616</v>
      </c>
      <c r="J6" s="49" t="e">
        <f t="shared" si="0"/>
        <v>#N/A</v>
      </c>
      <c r="K6" s="51" t="e">
        <f>IF(G6="",NA(),IF(DistrictBySize[[#This Row],[DistrictGroupTitle]]=$N$2,IF($N$7="All Activities",I6,H6),NA()))</f>
        <v>#N/A</v>
      </c>
      <c r="M6" t="s">
        <v>33</v>
      </c>
      <c r="N6" t="str">
        <f>LEFT(N4,4)-1&amp;"-"&amp;RIGHT(N4,2)-1</f>
        <v>2023-24</v>
      </c>
      <c r="V6" s="49"/>
      <c r="W6" s="49"/>
      <c r="X6" s="49"/>
    </row>
    <row r="7" spans="1:24" x14ac:dyDescent="0.25">
      <c r="A7" s="1" t="s">
        <v>56</v>
      </c>
      <c r="B7" s="1" t="s">
        <v>57</v>
      </c>
      <c r="C7" s="1" t="s">
        <v>232</v>
      </c>
      <c r="D7" s="1" t="s">
        <v>233</v>
      </c>
      <c r="E7" s="1" t="s">
        <v>234</v>
      </c>
      <c r="F7">
        <v>655.52</v>
      </c>
      <c r="G7" vm="151">
        <f t="shared" si="1"/>
        <v>616.85</v>
      </c>
      <c r="H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Row],[DistTitle]]&amp;"]")/G7,"")</f>
        <v/>
      </c>
      <c r="I7" s="49">
        <f>IFERROR(CUBEVALUE("ThisWorkbookDataModel","[Measures].[Exp]","[Expenditures].[SchoolYear].["&amp;$N$6&amp;"]","[Expenditures].[DistTitle].["&amp;DistrictBySize[[#This Row],[DistTitle]]&amp;"]")/G7,"")</f>
        <v>18251.627834967981</v>
      </c>
      <c r="J7" s="49" t="e">
        <f t="shared" si="0"/>
        <v>#N/A</v>
      </c>
      <c r="K7" s="51" t="e">
        <f>IF(G7="",NA(),IF(DistrictBySize[[#This Row],[DistrictGroupTitle]]=$N$2,IF($N$7="All Activities",I7,H7),NA()))</f>
        <v>#N/A</v>
      </c>
      <c r="M7" t="s">
        <v>41</v>
      </c>
      <c r="N7" t="str">
        <f>Report!BM6</f>
        <v>All Activities</v>
      </c>
      <c r="V7" s="49"/>
      <c r="W7" s="49"/>
      <c r="X7" s="49"/>
    </row>
    <row r="8" spans="1:24" x14ac:dyDescent="0.25">
      <c r="A8" s="1" t="s">
        <v>56</v>
      </c>
      <c r="B8" s="1" t="s">
        <v>57</v>
      </c>
      <c r="C8" s="1" t="s">
        <v>388</v>
      </c>
      <c r="D8" s="1" t="s">
        <v>236</v>
      </c>
      <c r="E8" s="1" t="s">
        <v>389</v>
      </c>
      <c r="F8">
        <v>17512.75</v>
      </c>
      <c r="G8" vm="199">
        <f t="shared" si="1"/>
        <v>17455.61</v>
      </c>
      <c r="H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Row],[DistTitle]]&amp;"]")/G8,"")</f>
        <v/>
      </c>
      <c r="I8" s="49">
        <f>IFERROR(CUBEVALUE("ThisWorkbookDataModel","[Measures].[Exp]","[Expenditures].[SchoolYear].["&amp;$N$6&amp;"]","[Expenditures].[DistTitle].["&amp;DistrictBySize[[#This Row],[DistTitle]]&amp;"]")/G8,"")</f>
        <v>19767.920694836786</v>
      </c>
      <c r="J8" s="49" t="e">
        <f t="shared" si="0"/>
        <v>#N/A</v>
      </c>
      <c r="K8" s="51" t="e">
        <f>IF(G8="",NA(),IF(DistrictBySize[[#This Row],[DistrictGroupTitle]]=$N$2,IF($N$7="All Activities",I8,H8),NA()))</f>
        <v>#N/A</v>
      </c>
      <c r="M8" t="s">
        <v>48</v>
      </c>
      <c r="N8" t="str">
        <f>N1&amp;" SY"&amp;N6&amp;" Per FTE Expenditures for "&amp;N7&amp;" Compared to Districts with Total FTE Enrollment "&amp;N2</f>
        <v>Aberdeen SY2023-24 Per FTE Expenditures for All Activities Compared to Districts with Total FTE Enrollment 3,000 to 4,999</v>
      </c>
      <c r="V8" s="49"/>
      <c r="W8" s="49"/>
      <c r="X8" s="49"/>
    </row>
    <row r="9" spans="1:24" x14ac:dyDescent="0.25">
      <c r="A9" s="1" t="s">
        <v>56</v>
      </c>
      <c r="B9" s="1" t="s">
        <v>57</v>
      </c>
      <c r="C9" s="1" t="s">
        <v>408</v>
      </c>
      <c r="D9" s="1" t="s">
        <v>227</v>
      </c>
      <c r="E9" s="1" t="s">
        <v>409</v>
      </c>
      <c r="F9">
        <v>3457.06</v>
      </c>
      <c r="G9" vm="241">
        <f t="shared" si="1"/>
        <v>3467.41</v>
      </c>
      <c r="H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Row],[DistTitle]]&amp;"]")/G9,"")</f>
        <v/>
      </c>
      <c r="I9" s="49">
        <f>IFERROR(CUBEVALUE("ThisWorkbookDataModel","[Measures].[Exp]","[Expenditures].[SchoolYear].["&amp;$N$6&amp;"]","[Expenditures].[DistTitle].["&amp;DistrictBySize[[#This Row],[DistTitle]]&amp;"]")/G9,"")</f>
        <v>18851.836933042243</v>
      </c>
      <c r="J9" s="49" vm="241">
        <f t="shared" si="0"/>
        <v>3467.41</v>
      </c>
      <c r="K9" s="51">
        <f>IF(G9="",NA(),IF(DistrictBySize[[#This Row],[DistrictGroupTitle]]=$N$2,IF($N$7="All Activities",I9,H9),NA()))</f>
        <v>18851.836933042243</v>
      </c>
      <c r="M9" t="s">
        <v>37</v>
      </c>
      <c r="N9" s="49" vm="30">
        <f>IFERROR(CUBEVALUE("ThisWorkbookDataModel","[Measures].[Enr]","[Enrollment].[SchoolYear].["&amp;$N$6&amp;"]","[Enrollment].[DistTitle].["&amp;N1&amp;"]"),"")</f>
        <v>3148.52</v>
      </c>
      <c r="V9" s="49"/>
      <c r="W9" s="49"/>
      <c r="X9" s="49"/>
    </row>
    <row r="10" spans="1:24" x14ac:dyDescent="0.25">
      <c r="A10" s="1" t="s">
        <v>56</v>
      </c>
      <c r="B10" s="1" t="s">
        <v>57</v>
      </c>
      <c r="C10" s="1" t="s">
        <v>279</v>
      </c>
      <c r="D10" s="1" t="s">
        <v>236</v>
      </c>
      <c r="E10" s="1" t="s">
        <v>280</v>
      </c>
      <c r="F10">
        <v>12644.09</v>
      </c>
      <c r="G10" vm="283">
        <f t="shared" si="1"/>
        <v>12386.65</v>
      </c>
      <c r="H1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Row],[DistTitle]]&amp;"]")/G10,"")</f>
        <v/>
      </c>
      <c r="I10" s="49">
        <f>IFERROR(CUBEVALUE("ThisWorkbookDataModel","[Measures].[Exp]","[Expenditures].[SchoolYear].["&amp;$N$6&amp;"]","[Expenditures].[DistTitle].["&amp;DistrictBySize[[#This Row],[DistTitle]]&amp;"]")/G10,"")</f>
        <v>17862.94199723089</v>
      </c>
      <c r="J10" s="49" t="e">
        <f t="shared" si="0"/>
        <v>#N/A</v>
      </c>
      <c r="K10" s="51" t="e">
        <f>IF(G10="",NA(),IF(DistrictBySize[[#This Row],[DistrictGroupTitle]]=$N$2,IF($N$7="All Activities",I10,H10),NA()))</f>
        <v>#N/A</v>
      </c>
      <c r="M10" t="s">
        <v>38</v>
      </c>
      <c r="N10" s="51" t="str">
        <f>IFERROR(CUBEVALUE("ThisWorkbookDataModel","[Measures].[Exp]","[Expenditures].[ActivityCategoryTitle].["&amp;$N$7&amp;"]","[Expenditures].[SchoolYear].["&amp;$N$6&amp;"]","[Expenditures].[DistTitle].["&amp;N1&amp;"]")/N9,"")</f>
        <v/>
      </c>
      <c r="V10" s="49"/>
      <c r="W10" s="49"/>
      <c r="X10" s="49"/>
    </row>
    <row r="11" spans="1:24" x14ac:dyDescent="0.25">
      <c r="A11" s="1" t="s">
        <v>56</v>
      </c>
      <c r="B11" s="1" t="s">
        <v>57</v>
      </c>
      <c r="C11" s="1" t="s">
        <v>382</v>
      </c>
      <c r="D11" s="1" t="s">
        <v>236</v>
      </c>
      <c r="E11" s="1" t="s">
        <v>383</v>
      </c>
      <c r="F11">
        <v>19509.490000000002</v>
      </c>
      <c r="G11" vm="314">
        <f t="shared" si="1"/>
        <v>19150.73</v>
      </c>
      <c r="H1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Row],[DistTitle]]&amp;"]")/G11,"")</f>
        <v/>
      </c>
      <c r="I11" s="49">
        <f>IFERROR(CUBEVALUE("ThisWorkbookDataModel","[Measures].[Exp]","[Expenditures].[SchoolYear].["&amp;$N$6&amp;"]","[Expenditures].[DistTitle].["&amp;DistrictBySize[[#This Row],[DistTitle]]&amp;"]")/G11,"")</f>
        <v>20982.387741355029</v>
      </c>
      <c r="J11" s="49" t="e">
        <f t="shared" si="0"/>
        <v>#N/A</v>
      </c>
      <c r="K11" s="51" t="e">
        <f>IF(G11="",NA(),IF(DistrictBySize[[#This Row],[DistrictGroupTitle]]=$N$2,IF($N$7="All Activities",I11,H11),NA()))</f>
        <v>#N/A</v>
      </c>
      <c r="M11" t="s">
        <v>44</v>
      </c>
      <c r="N11" s="53">
        <f>IFERROR(CUBEVALUE("ThisWorkbookDataModel","[Measures].[Exp]","[Expenditures].[SchoolYear].["&amp;$N$6&amp;"]","[Expenditures].[DistTitle].["&amp;N1&amp;"]")/N9,"")</f>
        <v>20080.010814604957</v>
      </c>
    </row>
    <row r="12" spans="1:24" x14ac:dyDescent="0.25">
      <c r="A12" s="1" t="s">
        <v>56</v>
      </c>
      <c r="B12" s="1" t="s">
        <v>57</v>
      </c>
      <c r="C12" s="1" t="s">
        <v>650</v>
      </c>
      <c r="D12" s="1" t="s">
        <v>236</v>
      </c>
      <c r="E12" s="1" t="s">
        <v>651</v>
      </c>
      <c r="F12">
        <v>11076.69</v>
      </c>
      <c r="G12" vm="305">
        <f t="shared" si="1"/>
        <v>11140.36</v>
      </c>
      <c r="H1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Row],[DistTitle]]&amp;"]")/G12,"")</f>
        <v/>
      </c>
      <c r="I12" s="49">
        <f>IFERROR(CUBEVALUE("ThisWorkbookDataModel","[Measures].[Exp]","[Expenditures].[SchoolYear].["&amp;$N$6&amp;"]","[Expenditures].[DistTitle].["&amp;DistrictBySize[[#This Row],[DistTitle]]&amp;"]")/G12,"")</f>
        <v>18817.359211910567</v>
      </c>
      <c r="J12" s="49" t="e">
        <f t="shared" si="0"/>
        <v>#N/A</v>
      </c>
      <c r="K12" s="51" t="e">
        <f>IF(G12="",NA(),IF(DistrictBySize[[#This Row],[DistrictGroupTitle]]=$N$2,IF($N$7="All Activities",I12,H12),NA()))</f>
        <v>#N/A</v>
      </c>
      <c r="M12" t="s">
        <v>45</v>
      </c>
      <c r="N12" s="53">
        <f>IF($N$7="All Activities",$N$11,$N$10)</f>
        <v>20080.010814604957</v>
      </c>
    </row>
    <row r="13" spans="1:24" x14ac:dyDescent="0.25">
      <c r="A13" s="1" t="s">
        <v>56</v>
      </c>
      <c r="B13" s="1" t="s">
        <v>57</v>
      </c>
      <c r="C13" s="1" t="s">
        <v>224</v>
      </c>
      <c r="D13" s="1" t="s">
        <v>222</v>
      </c>
      <c r="E13" s="1" t="s">
        <v>225</v>
      </c>
      <c r="F13">
        <v>14</v>
      </c>
      <c r="G13" vm="323">
        <f t="shared" si="1"/>
        <v>11</v>
      </c>
      <c r="H1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Row],[DistTitle]]&amp;"]")/G13,"")</f>
        <v/>
      </c>
      <c r="I13" s="49">
        <f>IFERROR(CUBEVALUE("ThisWorkbookDataModel","[Measures].[Exp]","[Expenditures].[SchoolYear].["&amp;$N$6&amp;"]","[Expenditures].[DistTitle].["&amp;DistrictBySize[[#This Row],[DistTitle]]&amp;"]")/G13,"")</f>
        <v>46567.261818181825</v>
      </c>
      <c r="J13" s="49" t="e">
        <f t="shared" si="0"/>
        <v>#N/A</v>
      </c>
      <c r="K13" s="51" t="e">
        <f>IF(G13="",NA(),IF(DistrictBySize[[#This Row],[DistrictGroupTitle]]=$N$2,IF($N$7="All Activities",I13,H13),NA()))</f>
        <v>#N/A</v>
      </c>
      <c r="M13" t="s">
        <v>40</v>
      </c>
      <c r="N13" t="str">
        <f>"Districts with Total FTE Enrollment "&amp;N2</f>
        <v>Districts with Total FTE Enrollment 3,000 to 4,999</v>
      </c>
      <c r="U13" s="49"/>
      <c r="V13" s="49"/>
    </row>
    <row r="14" spans="1:24" x14ac:dyDescent="0.25">
      <c r="A14" s="1" t="s">
        <v>56</v>
      </c>
      <c r="B14" s="1" t="s">
        <v>57</v>
      </c>
      <c r="C14" s="1" t="s">
        <v>520</v>
      </c>
      <c r="D14" s="1" t="s">
        <v>267</v>
      </c>
      <c r="E14" s="1" t="s">
        <v>521</v>
      </c>
      <c r="F14">
        <v>20688.810000000001</v>
      </c>
      <c r="G14" vm="148">
        <f t="shared" si="1"/>
        <v>20800.43</v>
      </c>
      <c r="H1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Row],[DistTitle]]&amp;"]")/G14,"")</f>
        <v/>
      </c>
      <c r="I14" s="49">
        <f>IFERROR(CUBEVALUE("ThisWorkbookDataModel","[Measures].[Exp]","[Expenditures].[SchoolYear].["&amp;$N$6&amp;"]","[Expenditures].[DistTitle].["&amp;DistrictBySize[[#This Row],[DistTitle]]&amp;"]")/G14,"")</f>
        <v>17530.677276863989</v>
      </c>
      <c r="J14" s="49" t="e">
        <f t="shared" si="0"/>
        <v>#N/A</v>
      </c>
      <c r="K14" s="51" t="e">
        <f>IF(G14="",NA(),IF(DistrictBySize[[#This Row],[DistrictGroupTitle]]=$N$2,IF($N$7="All Activities",I14,H14),NA()))</f>
        <v>#N/A</v>
      </c>
      <c r="M14" t="s">
        <v>49</v>
      </c>
      <c r="N14">
        <f>MATCH("SY"&amp;N6,Report!7:7)</f>
        <v>60</v>
      </c>
    </row>
    <row r="15" spans="1:24" x14ac:dyDescent="0.25">
      <c r="A15" s="1" t="s">
        <v>56</v>
      </c>
      <c r="B15" s="1" t="s">
        <v>57</v>
      </c>
      <c r="C15" s="1" t="s">
        <v>432</v>
      </c>
      <c r="D15" s="1" t="s">
        <v>222</v>
      </c>
      <c r="E15" s="1" t="s">
        <v>433</v>
      </c>
      <c r="F15">
        <v>91.92</v>
      </c>
      <c r="G15" vm="34">
        <f t="shared" si="1"/>
        <v>99</v>
      </c>
      <c r="H1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Row],[DistTitle]]&amp;"]")/G15,"")</f>
        <v/>
      </c>
      <c r="I15" s="49">
        <f>IFERROR(CUBEVALUE("ThisWorkbookDataModel","[Measures].[Exp]","[Expenditures].[SchoolYear].["&amp;$N$6&amp;"]","[Expenditures].[DistTitle].["&amp;DistrictBySize[[#This Row],[DistTitle]]&amp;"]")/G15,"")</f>
        <v>30093.778181818183</v>
      </c>
      <c r="J15" s="49" t="e">
        <f t="shared" si="0"/>
        <v>#N/A</v>
      </c>
      <c r="K15" s="51" t="e">
        <f>IF(G15="",NA(),IF(DistrictBySize[[#This Row],[DistrictGroupTitle]]=$N$2,IF($N$7="All Activities",I15,H15),NA()))</f>
        <v>#N/A</v>
      </c>
      <c r="M15" t="s">
        <v>50</v>
      </c>
      <c r="N15" t="str">
        <f>N1&amp;" SY"&amp;N6&amp;" Distribution of Expenditures by Activity Grouping Compared to "&amp;P16</f>
        <v>Aberdeen SY2023-24 Distribution of Expenditures by Activity Grouping Compared to Districts with Total FTE Enrollment 3,000 to 4,999</v>
      </c>
    </row>
    <row r="16" spans="1:24" x14ac:dyDescent="0.25">
      <c r="A16" s="1" t="s">
        <v>56</v>
      </c>
      <c r="B16" s="1" t="s">
        <v>57</v>
      </c>
      <c r="C16" s="1" t="s">
        <v>654</v>
      </c>
      <c r="D16" s="1" t="s">
        <v>239</v>
      </c>
      <c r="E16" s="1" t="s">
        <v>655</v>
      </c>
      <c r="F16">
        <v>1983.8</v>
      </c>
      <c r="G16" vm="88">
        <f t="shared" si="1"/>
        <v>2023.7</v>
      </c>
      <c r="H1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Row],[DistTitle]]&amp;"]")/G16,"")</f>
        <v/>
      </c>
      <c r="I16" s="49">
        <f>IFERROR(CUBEVALUE("ThisWorkbookDataModel","[Measures].[Exp]","[Expenditures].[SchoolYear].["&amp;$N$6&amp;"]","[Expenditures].[DistTitle].["&amp;DistrictBySize[[#This Row],[DistTitle]]&amp;"]")/G16,"")</f>
        <v>19254.324356376936</v>
      </c>
      <c r="J16" s="49" t="e">
        <f t="shared" si="0"/>
        <v>#N/A</v>
      </c>
      <c r="K16" s="51" t="e">
        <f>IF(G16="",NA(),IF(DistrictBySize[[#This Row],[DistrictGroupTitle]]=$N$2,IF($N$7="All Activities",I16,H16),NA()))</f>
        <v>#N/A</v>
      </c>
      <c r="O16" t="str">
        <f>N1</f>
        <v>Aberdeen</v>
      </c>
      <c r="P16" t="str">
        <f>IFERROR(IF(Report!$BM$26=$N$26,Q16,R16),"")</f>
        <v>Districts with Total FTE Enrollment 3,000 to 4,999</v>
      </c>
      <c r="Q16" t="str">
        <f>N13</f>
        <v>Districts with Total FTE Enrollment 3,000 to 4,999</v>
      </c>
      <c r="R16" t="s">
        <v>26</v>
      </c>
    </row>
    <row r="17" spans="1:18" x14ac:dyDescent="0.25">
      <c r="A17" s="1" t="s">
        <v>56</v>
      </c>
      <c r="B17" s="1" t="s">
        <v>57</v>
      </c>
      <c r="C17" s="1" t="s">
        <v>129</v>
      </c>
      <c r="D17" s="1" t="s">
        <v>59</v>
      </c>
      <c r="E17" s="1" t="s">
        <v>130</v>
      </c>
      <c r="F17">
        <v>271.47000000000003</v>
      </c>
      <c r="G17" vm="60">
        <f t="shared" si="1"/>
        <v>328.76</v>
      </c>
      <c r="H1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Row],[DistTitle]]&amp;"]")/G17,"")</f>
        <v/>
      </c>
      <c r="I17" s="49">
        <f>IFERROR(CUBEVALUE("ThisWorkbookDataModel","[Measures].[Exp]","[Expenditures].[SchoolYear].["&amp;$N$6&amp;"]","[Expenditures].[DistTitle].["&amp;DistrictBySize[[#This Row],[DistTitle]]&amp;"]")/G17,"")</f>
        <v>13881.332674291276</v>
      </c>
      <c r="J17" s="49" t="e">
        <f t="shared" si="0"/>
        <v>#N/A</v>
      </c>
      <c r="K17" s="51" t="e">
        <f>IF(G17="",NA(),IF(DistrictBySize[[#This Row],[DistrictGroupTitle]]=$N$2,IF($N$7="All Activities",I17,H17),NA()))</f>
        <v>#N/A</v>
      </c>
      <c r="M17" t="s">
        <v>46</v>
      </c>
      <c r="N17" t="s">
        <v>0</v>
      </c>
      <c r="O17" s="56">
        <f>VLOOKUP($N17,Report!$B$12:$CC$18,$N$14,0)</f>
        <v>0.59795342421944331</v>
      </c>
      <c r="P17" s="56">
        <f>IFERROR(IF(Report!$BM$26=$N$26,Q17,R17),"")</f>
        <v>0.5727685145210939</v>
      </c>
      <c r="Q17" s="56">
        <f>VLOOKUP($N17,Report!$B$23:$CC$30,$N$14,0)</f>
        <v>0.5727685145210939</v>
      </c>
      <c r="R17" s="56">
        <f>VLOOKUP($N17,Report!$B$34:$CC$40,$N$14,0)</f>
        <v>0.57274049525422233</v>
      </c>
    </row>
    <row r="18" spans="1:18" x14ac:dyDescent="0.25">
      <c r="A18" s="1" t="s">
        <v>56</v>
      </c>
      <c r="B18" s="1" t="s">
        <v>57</v>
      </c>
      <c r="C18" s="1" t="s">
        <v>406</v>
      </c>
      <c r="D18" s="1" t="s">
        <v>227</v>
      </c>
      <c r="E18" s="1" t="s">
        <v>407</v>
      </c>
      <c r="F18">
        <v>4494.5200000000004</v>
      </c>
      <c r="G18" vm="73">
        <f t="shared" si="1"/>
        <v>4446.29</v>
      </c>
      <c r="H1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Row],[DistTitle]]&amp;"]")/G18,"")</f>
        <v/>
      </c>
      <c r="I18" s="49">
        <f>IFERROR(CUBEVALUE("ThisWorkbookDataModel","[Measures].[Exp]","[Expenditures].[SchoolYear].["&amp;$N$6&amp;"]","[Expenditures].[DistTitle].["&amp;DistrictBySize[[#This Row],[DistTitle]]&amp;"]")/G18,"")</f>
        <v>21181.15413974347</v>
      </c>
      <c r="J18" s="49" vm="73">
        <f t="shared" si="0"/>
        <v>4446.29</v>
      </c>
      <c r="K18" s="51">
        <f>IF(G18="",NA(),IF(DistrictBySize[[#This Row],[DistrictGroupTitle]]=$N$2,IF($N$7="All Activities",I18,H18),NA()))</f>
        <v>21181.15413974347</v>
      </c>
      <c r="N18" t="s">
        <v>1</v>
      </c>
      <c r="O18" s="56">
        <f>VLOOKUP($N18,Report!$B$12:$CC$18,$N$14,0)</f>
        <v>0.12648847195460169</v>
      </c>
      <c r="P18" s="56">
        <f>IFERROR(IF(Report!$BM$26=$N$26,Q18,R18),"")</f>
        <v>0.13198403028560468</v>
      </c>
      <c r="Q18" s="56">
        <f>VLOOKUP($N18,Report!$B$23:$CC$30,$N$14,0)</f>
        <v>0.13198403028560468</v>
      </c>
      <c r="R18" s="56">
        <f>VLOOKUP($N18,Report!$B$34:$CC$40,$N$14,0)</f>
        <v>0.13790767556369896</v>
      </c>
    </row>
    <row r="19" spans="1:18" x14ac:dyDescent="0.25">
      <c r="A19" s="1" t="s">
        <v>56</v>
      </c>
      <c r="B19" s="1" t="s">
        <v>57</v>
      </c>
      <c r="C19" s="1" t="s">
        <v>484</v>
      </c>
      <c r="D19" s="1" t="s">
        <v>233</v>
      </c>
      <c r="E19" s="1" t="s">
        <v>485</v>
      </c>
      <c r="F19">
        <v>974.4</v>
      </c>
      <c r="G19" vm="152">
        <f t="shared" si="1"/>
        <v>1009.42</v>
      </c>
      <c r="H1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Row],[DistTitle]]&amp;"]")/G19,"")</f>
        <v/>
      </c>
      <c r="I19" s="49">
        <f>IFERROR(CUBEVALUE("ThisWorkbookDataModel","[Measures].[Exp]","[Expenditures].[SchoolYear].["&amp;$N$6&amp;"]","[Expenditures].[DistTitle].["&amp;DistrictBySize[[#This Row],[DistTitle]]&amp;"]")/G19,"")</f>
        <v>16646.163628618418</v>
      </c>
      <c r="J19" s="49" t="e">
        <f t="shared" si="0"/>
        <v>#N/A</v>
      </c>
      <c r="K19" s="51" t="e">
        <f>IF(G19="",NA(),IF(DistrictBySize[[#This Row],[DistrictGroupTitle]]=$N$2,IF($N$7="All Activities",I19,H19),NA()))</f>
        <v>#N/A</v>
      </c>
      <c r="N19" t="s">
        <v>2</v>
      </c>
      <c r="O19" s="56">
        <f>VLOOKUP($N19,Report!$B$12:$CC$18,$N$14,0)</f>
        <v>4.6683372313332847E-2</v>
      </c>
      <c r="P19" s="56">
        <f>IFERROR(IF(Report!$BM$26=$N$26,Q19,R19),"")</f>
        <v>3.5847338512974607E-2</v>
      </c>
      <c r="Q19" s="56">
        <f>VLOOKUP($N19,Report!$B$23:$CC$30,$N$14,0)</f>
        <v>3.5847338512974607E-2</v>
      </c>
      <c r="R19" s="56">
        <f>VLOOKUP($N19,Report!$B$34:$CC$40,$N$14,0)</f>
        <v>3.0185707679952989E-2</v>
      </c>
    </row>
    <row r="20" spans="1:18" x14ac:dyDescent="0.25">
      <c r="A20" s="1" t="s">
        <v>56</v>
      </c>
      <c r="B20" s="1" t="s">
        <v>57</v>
      </c>
      <c r="C20" s="1" t="s">
        <v>299</v>
      </c>
      <c r="D20" s="1" t="s">
        <v>233</v>
      </c>
      <c r="E20" s="1" t="s">
        <v>300</v>
      </c>
      <c r="F20">
        <v>752.14</v>
      </c>
      <c r="G20" vm="200">
        <f t="shared" si="1"/>
        <v>737.08</v>
      </c>
      <c r="H2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Row],[DistTitle]]&amp;"]")/G20,"")</f>
        <v/>
      </c>
      <c r="I20" s="49">
        <f>IFERROR(CUBEVALUE("ThisWorkbookDataModel","[Measures].[Exp]","[Expenditures].[SchoolYear].["&amp;$N$6&amp;"]","[Expenditures].[DistTitle].["&amp;DistrictBySize[[#This Row],[DistTitle]]&amp;"]")/G20,"")</f>
        <v>18865.387814077167</v>
      </c>
      <c r="J20" s="49" t="e">
        <f t="shared" si="0"/>
        <v>#N/A</v>
      </c>
      <c r="K20" s="51" t="e">
        <f>IF(G20="",NA(),IF(DistrictBySize[[#This Row],[DistrictGroupTitle]]=$N$2,IF($N$7="All Activities",I20,H20),NA()))</f>
        <v>#N/A</v>
      </c>
      <c r="N20" t="s">
        <v>3</v>
      </c>
      <c r="O20" s="56">
        <f>VLOOKUP($N20,Report!$B$12:$CC$18,$N$14,0)</f>
        <v>1.7660199860142261E-2</v>
      </c>
      <c r="P20" s="56">
        <f>IFERROR(IF(Report!$BM$26=$N$26,Q20,R20),"")</f>
        <v>3.6724592133205614E-2</v>
      </c>
      <c r="Q20" s="56">
        <f>VLOOKUP($N20,Report!$B$23:$CC$30,$N$14,0)</f>
        <v>3.6724592133205614E-2</v>
      </c>
      <c r="R20" s="56">
        <f>VLOOKUP($N20,Report!$B$34:$CC$40,$N$14,0)</f>
        <v>3.9018087599977609E-2</v>
      </c>
    </row>
    <row r="21" spans="1:18" x14ac:dyDescent="0.25">
      <c r="A21" s="1" t="s">
        <v>56</v>
      </c>
      <c r="B21" s="1" t="s">
        <v>57</v>
      </c>
      <c r="C21" s="1" t="s">
        <v>358</v>
      </c>
      <c r="D21" s="1" t="s">
        <v>222</v>
      </c>
      <c r="E21" s="1" t="s">
        <v>359</v>
      </c>
      <c r="F21">
        <v>72</v>
      </c>
      <c r="G21" vm="242">
        <f t="shared" si="1"/>
        <v>73.45</v>
      </c>
      <c r="H2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Row],[DistTitle]]&amp;"]")/G21,"")</f>
        <v/>
      </c>
      <c r="I21" s="49">
        <f>IFERROR(CUBEVALUE("ThisWorkbookDataModel","[Measures].[Exp]","[Expenditures].[SchoolYear].["&amp;$N$6&amp;"]","[Expenditures].[DistTitle].["&amp;DistrictBySize[[#This Row],[DistTitle]]&amp;"]")/G21,"")</f>
        <v>25894.779169503065</v>
      </c>
      <c r="J21" s="49" t="e">
        <f t="shared" si="0"/>
        <v>#N/A</v>
      </c>
      <c r="K21" s="51" t="e">
        <f>IF(G21="",NA(),IF(DistrictBySize[[#This Row],[DistrictGroupTitle]]=$N$2,IF($N$7="All Activities",I21,H21),NA()))</f>
        <v>#N/A</v>
      </c>
      <c r="N21" t="s">
        <v>4</v>
      </c>
      <c r="O21" s="56">
        <f>VLOOKUP($N21,Report!$B$12:$CC$18,$N$14,0)</f>
        <v>0.10944239338376718</v>
      </c>
      <c r="P21" s="56">
        <f>IFERROR(IF(Report!$BM$26=$N$26,Q21,R21),"")</f>
        <v>0.10289288598216922</v>
      </c>
      <c r="Q21" s="56">
        <f>VLOOKUP($N21,Report!$B$23:$CC$30,$N$14,0)</f>
        <v>0.10289288598216922</v>
      </c>
      <c r="R21" s="56">
        <f>VLOOKUP($N21,Report!$B$34:$CC$40,$N$14,0)</f>
        <v>0.10699334863888013</v>
      </c>
    </row>
    <row r="22" spans="1:18" x14ac:dyDescent="0.25">
      <c r="A22" s="1" t="s">
        <v>56</v>
      </c>
      <c r="B22" s="1" t="s">
        <v>57</v>
      </c>
      <c r="C22" s="1" t="s">
        <v>538</v>
      </c>
      <c r="D22" s="1" t="s">
        <v>227</v>
      </c>
      <c r="E22" s="1" t="s">
        <v>539</v>
      </c>
      <c r="F22">
        <v>3218.28</v>
      </c>
      <c r="G22" vm="284">
        <f t="shared" si="1"/>
        <v>3269.56</v>
      </c>
      <c r="H2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Row],[DistTitle]]&amp;"]")/G22,"")</f>
        <v/>
      </c>
      <c r="I22" s="49">
        <f>IFERROR(CUBEVALUE("ThisWorkbookDataModel","[Measures].[Exp]","[Expenditures].[SchoolYear].["&amp;$N$6&amp;"]","[Expenditures].[DistTitle].["&amp;DistrictBySize[[#This Row],[DistTitle]]&amp;"]")/G22,"")</f>
        <v>20310.278850976887</v>
      </c>
      <c r="J22" s="49" vm="284">
        <f t="shared" si="0"/>
        <v>3269.56</v>
      </c>
      <c r="K22" s="51">
        <f>IF(G22="",NA(),IF(DistrictBySize[[#This Row],[DistrictGroupTitle]]=$N$2,IF($N$7="All Activities",I22,H22),NA()))</f>
        <v>20310.278850976887</v>
      </c>
      <c r="N22" t="s">
        <v>5</v>
      </c>
      <c r="O22" s="56">
        <f>VLOOKUP($N22,Report!$B$12:$CC$18,$N$14,0)</f>
        <v>5.2442391676300458E-2</v>
      </c>
      <c r="P22" s="56">
        <f>IFERROR(IF(Report!$BM$26=$N$26,Q22,R22),"")</f>
        <v>5.5498417718781591E-2</v>
      </c>
      <c r="Q22" s="56">
        <f>VLOOKUP($N22,Report!$B$23:$CC$30,$N$14,0)</f>
        <v>5.5498417718781591E-2</v>
      </c>
      <c r="R22" s="56">
        <f>VLOOKUP($N22,Report!$B$34:$CC$40,$N$14,0)</f>
        <v>5.7375613331693914E-2</v>
      </c>
    </row>
    <row r="23" spans="1:18" x14ac:dyDescent="0.25">
      <c r="A23" s="1" t="s">
        <v>56</v>
      </c>
      <c r="B23" s="1" t="s">
        <v>57</v>
      </c>
      <c r="C23" s="1" t="s">
        <v>277</v>
      </c>
      <c r="D23" s="1" t="s">
        <v>258</v>
      </c>
      <c r="E23" s="1" t="s">
        <v>278</v>
      </c>
      <c r="F23">
        <v>7057.97</v>
      </c>
      <c r="G23" vm="269">
        <f t="shared" si="1"/>
        <v>7125.64</v>
      </c>
      <c r="H2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Row],[DistTitle]]&amp;"]")/G23,"")</f>
        <v/>
      </c>
      <c r="I23" s="49">
        <f>IFERROR(CUBEVALUE("ThisWorkbookDataModel","[Measures].[Exp]","[Expenditures].[SchoolYear].["&amp;$N$6&amp;"]","[Expenditures].[DistTitle].["&amp;DistrictBySize[[#This Row],[DistTitle]]&amp;"]")/G23,"")</f>
        <v>17063.466951740473</v>
      </c>
      <c r="J23" s="49" t="e">
        <f t="shared" si="0"/>
        <v>#N/A</v>
      </c>
      <c r="K23" s="51" t="e">
        <f>IF(G23="",NA(),IF(DistrictBySize[[#This Row],[DistrictGroupTitle]]=$N$2,IF($N$7="All Activities",I23,H23),NA()))</f>
        <v>#N/A</v>
      </c>
      <c r="N23" t="s">
        <v>6</v>
      </c>
      <c r="O23" s="56">
        <f>VLOOKUP($N23,Report!$B$12:$CC$18,$N$14,0)</f>
        <v>4.9329746592412266E-2</v>
      </c>
      <c r="P23" s="56">
        <f>IFERROR(IF(Report!$BM$26=$N$26,Q23,R23),"")</f>
        <v>6.4284220846170373E-2</v>
      </c>
      <c r="Q23" s="56">
        <f>VLOOKUP($N23,Report!$B$23:$CC$30,$N$14,0)</f>
        <v>6.4284220846170373E-2</v>
      </c>
      <c r="R23" s="56">
        <f>VLOOKUP($N23,Report!$B$34:$CC$40,$N$14,0)</f>
        <v>5.5779071931574047E-2</v>
      </c>
    </row>
    <row r="24" spans="1:18" x14ac:dyDescent="0.25">
      <c r="A24" s="1" t="s">
        <v>56</v>
      </c>
      <c r="B24" s="1" t="s">
        <v>57</v>
      </c>
      <c r="C24" s="1" t="s">
        <v>71</v>
      </c>
      <c r="D24" s="1" t="s">
        <v>59</v>
      </c>
      <c r="E24" s="1" t="s">
        <v>72</v>
      </c>
      <c r="F24">
        <v>483.4</v>
      </c>
      <c r="G24" vm="191">
        <f t="shared" si="1"/>
        <v>487.19</v>
      </c>
      <c r="H2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Row],[DistTitle]]&amp;"]")/G24,"")</f>
        <v/>
      </c>
      <c r="I24" s="49">
        <f>IFERROR(CUBEVALUE("ThisWorkbookDataModel","[Measures].[Exp]","[Expenditures].[SchoolYear].["&amp;$N$6&amp;"]","[Expenditures].[DistTitle].["&amp;DistrictBySize[[#This Row],[DistTitle]]&amp;"]")/G24,"")</f>
        <v>28594.030788809301</v>
      </c>
      <c r="J24" s="49" t="e">
        <f t="shared" si="0"/>
        <v>#N/A</v>
      </c>
      <c r="K24" s="51" t="e">
        <f>IF(G24="",NA(),IF(DistrictBySize[[#This Row],[DistrictGroupTitle]]=$N$2,IF($N$7="All Activities",I24,H24),NA()))</f>
        <v>#N/A</v>
      </c>
      <c r="N24" t="s">
        <v>47</v>
      </c>
    </row>
    <row r="25" spans="1:18" x14ac:dyDescent="0.25">
      <c r="A25" s="1" t="s">
        <v>56</v>
      </c>
      <c r="B25" s="1" t="s">
        <v>57</v>
      </c>
      <c r="C25" s="1" t="s">
        <v>165</v>
      </c>
      <c r="D25" s="1" t="s">
        <v>59</v>
      </c>
      <c r="E25" s="1" t="s">
        <v>166</v>
      </c>
      <c r="F25">
        <v>176.8</v>
      </c>
      <c r="G25" vm="324">
        <f t="shared" si="1"/>
        <v>175.04</v>
      </c>
      <c r="H2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Row],[DistTitle]]&amp;"]")/G25,"")</f>
        <v/>
      </c>
      <c r="I25" s="49">
        <f>IFERROR(CUBEVALUE("ThisWorkbookDataModel","[Measures].[Exp]","[Expenditures].[SchoolYear].["&amp;$N$6&amp;"]","[Expenditures].[DistTitle].["&amp;DistrictBySize[[#This Row],[DistTitle]]&amp;"]")/G25,"")</f>
        <v>19071.877913619745</v>
      </c>
      <c r="J25" s="49" t="e">
        <f t="shared" si="0"/>
        <v>#N/A</v>
      </c>
      <c r="K25" s="51" t="e">
        <f>IF(G25="",NA(),IF(DistrictBySize[[#This Row],[DistrictGroupTitle]]=$N$2,IF($N$7="All Activities",I25,H25),NA()))</f>
        <v>#N/A</v>
      </c>
    </row>
    <row r="26" spans="1:18" x14ac:dyDescent="0.25">
      <c r="A26" s="1" t="s">
        <v>56</v>
      </c>
      <c r="B26" s="1" t="s">
        <v>57</v>
      </c>
      <c r="C26" s="1" t="s">
        <v>255</v>
      </c>
      <c r="D26" s="1" t="s">
        <v>239</v>
      </c>
      <c r="E26" s="1" t="s">
        <v>256</v>
      </c>
      <c r="F26">
        <v>1210.3599999999999</v>
      </c>
      <c r="G26" vm="138">
        <f t="shared" si="1"/>
        <v>1223.95</v>
      </c>
      <c r="H2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Row],[DistTitle]]&amp;"]")/G26,"")</f>
        <v/>
      </c>
      <c r="I26" s="49">
        <f>IFERROR(CUBEVALUE("ThisWorkbookDataModel","[Measures].[Exp]","[Expenditures].[SchoolYear].["&amp;$N$6&amp;"]","[Expenditures].[DistTitle].["&amp;DistrictBySize[[#This Row],[DistTitle]]&amp;"]")/G26,"")</f>
        <v>18161.362939662569</v>
      </c>
      <c r="J26" s="49" t="e">
        <f t="shared" si="0"/>
        <v>#N/A</v>
      </c>
      <c r="K26" s="51" t="e">
        <f>IF(G26="",NA(),IF(DistrictBySize[[#This Row],[DistrictGroupTitle]]=$N$2,IF($N$7="All Activities",I26,H26),NA()))</f>
        <v>#N/A</v>
      </c>
      <c r="M26" t="s">
        <v>51</v>
      </c>
      <c r="N26" t="s">
        <v>54</v>
      </c>
    </row>
    <row r="27" spans="1:18" x14ac:dyDescent="0.25">
      <c r="A27" s="1" t="s">
        <v>56</v>
      </c>
      <c r="B27" s="1" t="s">
        <v>57</v>
      </c>
      <c r="C27" s="1" t="s">
        <v>253</v>
      </c>
      <c r="D27" s="1" t="s">
        <v>239</v>
      </c>
      <c r="E27" s="1" t="s">
        <v>254</v>
      </c>
      <c r="F27">
        <v>1612.99</v>
      </c>
      <c r="G27" vm="35">
        <f t="shared" si="1"/>
        <v>1601.93</v>
      </c>
      <c r="H2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Row],[DistTitle]]&amp;"]")/G27,"")</f>
        <v/>
      </c>
      <c r="I27" s="49">
        <f>IFERROR(CUBEVALUE("ThisWorkbookDataModel","[Measures].[Exp]","[Expenditures].[SchoolYear].["&amp;$N$6&amp;"]","[Expenditures].[DistTitle].["&amp;DistrictBySize[[#This Row],[DistTitle]]&amp;"]")/G27,"")</f>
        <v>16411.228998770232</v>
      </c>
      <c r="J27" s="49" t="e">
        <f t="shared" si="0"/>
        <v>#N/A</v>
      </c>
      <c r="K27" s="51" t="e">
        <f>IF(G27="",NA(),IF(DistrictBySize[[#This Row],[DistrictGroupTitle]]=$N$2,IF($N$7="All Activities",I27,H27),NA()))</f>
        <v>#N/A</v>
      </c>
      <c r="N27" t="s">
        <v>26</v>
      </c>
    </row>
    <row r="28" spans="1:18" x14ac:dyDescent="0.25">
      <c r="A28" s="1" t="s">
        <v>56</v>
      </c>
      <c r="B28" s="1" t="s">
        <v>57</v>
      </c>
      <c r="C28" s="1" t="s">
        <v>291</v>
      </c>
      <c r="D28" s="1" t="s">
        <v>239</v>
      </c>
      <c r="E28" s="1" t="s">
        <v>292</v>
      </c>
      <c r="F28">
        <v>1422.74</v>
      </c>
      <c r="G28" vm="89">
        <f t="shared" si="1"/>
        <v>1396.38</v>
      </c>
      <c r="H2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Row],[DistTitle]]&amp;"]")/G28,"")</f>
        <v/>
      </c>
      <c r="I28" s="49">
        <f>IFERROR(CUBEVALUE("ThisWorkbookDataModel","[Measures].[Exp]","[Expenditures].[SchoolYear].["&amp;$N$6&amp;"]","[Expenditures].[DistTitle].["&amp;DistrictBySize[[#This Row],[DistTitle]]&amp;"]")/G28,"")</f>
        <v>16930.338754493761</v>
      </c>
      <c r="J28" s="49" t="e">
        <f t="shared" si="0"/>
        <v>#N/A</v>
      </c>
      <c r="K28" s="51" t="e">
        <f>IF(G28="",NA(),IF(DistrictBySize[[#This Row],[DistrictGroupTitle]]=$N$2,IF($N$7="All Activities",I28,H28),NA()))</f>
        <v>#N/A</v>
      </c>
    </row>
    <row r="29" spans="1:18" x14ac:dyDescent="0.25">
      <c r="A29" s="1" t="s">
        <v>56</v>
      </c>
      <c r="B29" s="1" t="s">
        <v>57</v>
      </c>
      <c r="C29" s="1" t="s">
        <v>416</v>
      </c>
      <c r="D29" s="1" t="s">
        <v>233</v>
      </c>
      <c r="E29" s="1" t="s">
        <v>417</v>
      </c>
      <c r="F29">
        <v>507.9</v>
      </c>
      <c r="G29" vm="115">
        <f t="shared" si="1"/>
        <v>481.02</v>
      </c>
      <c r="H2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Row],[DistTitle]]&amp;"]")/G29,"")</f>
        <v/>
      </c>
      <c r="I29" s="49">
        <f>IFERROR(CUBEVALUE("ThisWorkbookDataModel","[Measures].[Exp]","[Expenditures].[SchoolYear].["&amp;$N$6&amp;"]","[Expenditures].[DistTitle].["&amp;DistrictBySize[[#This Row],[DistTitle]]&amp;"]")/G29,"")</f>
        <v>16633.251112219867</v>
      </c>
      <c r="J29" s="49" t="e">
        <f t="shared" si="0"/>
        <v>#N/A</v>
      </c>
      <c r="K29" s="51" t="e">
        <f>IF(G29="",NA(),IF(DistrictBySize[[#This Row],[DistrictGroupTitle]]=$N$2,IF($N$7="All Activities",I29,H29),NA()))</f>
        <v>#N/A</v>
      </c>
    </row>
    <row r="30" spans="1:18" x14ac:dyDescent="0.25">
      <c r="A30" s="1" t="s">
        <v>56</v>
      </c>
      <c r="B30" s="1" t="s">
        <v>57</v>
      </c>
      <c r="C30" s="1" t="s">
        <v>434</v>
      </c>
      <c r="D30" s="1" t="s">
        <v>222</v>
      </c>
      <c r="E30" s="1" t="s">
        <v>435</v>
      </c>
      <c r="F30">
        <v>90.8</v>
      </c>
      <c r="G30" vm="128">
        <f t="shared" si="1"/>
        <v>90.3</v>
      </c>
      <c r="H3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Row],[DistTitle]]&amp;"]")/G30,"")</f>
        <v/>
      </c>
      <c r="I30" s="49">
        <f>IFERROR(CUBEVALUE("ThisWorkbookDataModel","[Measures].[Exp]","[Expenditures].[SchoolYear].["&amp;$N$6&amp;"]","[Expenditures].[DistTitle].["&amp;DistrictBySize[[#This Row],[DistTitle]]&amp;"]")/G30,"")</f>
        <v>20385.053820598008</v>
      </c>
      <c r="J30" s="49" t="e">
        <f t="shared" si="0"/>
        <v>#N/A</v>
      </c>
      <c r="K30" s="51" t="e">
        <f>IF(G30="",NA(),IF(DistrictBySize[[#This Row],[DistrictGroupTitle]]=$N$2,IF($N$7="All Activities",I30,H30),NA()))</f>
        <v>#N/A</v>
      </c>
    </row>
    <row r="31" spans="1:18" x14ac:dyDescent="0.25">
      <c r="A31" s="1" t="s">
        <v>56</v>
      </c>
      <c r="B31" s="1" t="s">
        <v>57</v>
      </c>
      <c r="C31" s="1" t="s">
        <v>412</v>
      </c>
      <c r="D31" s="1" t="s">
        <v>236</v>
      </c>
      <c r="E31" s="1" t="s">
        <v>413</v>
      </c>
      <c r="F31">
        <v>10936.11</v>
      </c>
      <c r="G31" vm="153">
        <f t="shared" si="1"/>
        <v>10872.23</v>
      </c>
      <c r="H3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Row],[DistTitle]]&amp;"]")/G31,"")</f>
        <v/>
      </c>
      <c r="I31" s="49">
        <f>IFERROR(CUBEVALUE("ThisWorkbookDataModel","[Measures].[Exp]","[Expenditures].[SchoolYear].["&amp;$N$6&amp;"]","[Expenditures].[DistTitle].["&amp;DistrictBySize[[#This Row],[DistTitle]]&amp;"]")/G31,"")</f>
        <v>18106.400418313446</v>
      </c>
      <c r="J31" s="49" t="e">
        <f t="shared" si="0"/>
        <v>#N/A</v>
      </c>
      <c r="K31" s="51" t="e">
        <f>IF(G31="",NA(),IF(DistrictBySize[[#This Row],[DistrictGroupTitle]]=$N$2,IF($N$7="All Activities",I31,H31),NA()))</f>
        <v>#N/A</v>
      </c>
    </row>
    <row r="32" spans="1:18" x14ac:dyDescent="0.25">
      <c r="A32" s="1" t="s">
        <v>56</v>
      </c>
      <c r="B32" s="1" t="s">
        <v>57</v>
      </c>
      <c r="C32" s="1" t="s">
        <v>590</v>
      </c>
      <c r="D32" s="1" t="s">
        <v>236</v>
      </c>
      <c r="E32" s="1" t="s">
        <v>591</v>
      </c>
      <c r="F32">
        <v>14504.69</v>
      </c>
      <c r="G32" vm="201">
        <f t="shared" si="1"/>
        <v>14185.28</v>
      </c>
      <c r="H3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Row],[DistTitle]]&amp;"]")/G32,"")</f>
        <v/>
      </c>
      <c r="I32" s="49">
        <f>IFERROR(CUBEVALUE("ThisWorkbookDataModel","[Measures].[Exp]","[Expenditures].[SchoolYear].["&amp;$N$6&amp;"]","[Expenditures].[DistTitle].["&amp;DistrictBySize[[#This Row],[DistTitle]]&amp;"]")/G32,"")</f>
        <v>16682.513389231655</v>
      </c>
      <c r="J32" s="49" t="e">
        <f t="shared" si="0"/>
        <v>#N/A</v>
      </c>
      <c r="K32" s="51" t="e">
        <f>IF(G32="",NA(),IF(DistrictBySize[[#This Row],[DistrictGroupTitle]]=$N$2,IF($N$7="All Activities",I32,H32),NA()))</f>
        <v>#N/A</v>
      </c>
    </row>
    <row r="33" spans="1:11" x14ac:dyDescent="0.25">
      <c r="A33" s="1" t="s">
        <v>56</v>
      </c>
      <c r="B33" s="1" t="s">
        <v>57</v>
      </c>
      <c r="C33" s="1" t="s">
        <v>462</v>
      </c>
      <c r="D33" s="1" t="s">
        <v>227</v>
      </c>
      <c r="E33" s="1" t="s">
        <v>463</v>
      </c>
      <c r="F33">
        <v>3269.85</v>
      </c>
      <c r="G33" vm="243">
        <f t="shared" si="1"/>
        <v>3340.25</v>
      </c>
      <c r="H3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Row],[DistTitle]]&amp;"]")/G33,"")</f>
        <v/>
      </c>
      <c r="I33" s="49">
        <f>IFERROR(CUBEVALUE("ThisWorkbookDataModel","[Measures].[Exp]","[Expenditures].[SchoolYear].["&amp;$N$6&amp;"]","[Expenditures].[DistTitle].["&amp;DistrictBySize[[#This Row],[DistTitle]]&amp;"]")/G33,"")</f>
        <v>18275.509904947234</v>
      </c>
      <c r="J33" s="49" vm="243">
        <f t="shared" si="0"/>
        <v>3340.25</v>
      </c>
      <c r="K33" s="51">
        <f>IF(G33="",NA(),IF(DistrictBySize[[#This Row],[DistrictGroupTitle]]=$N$2,IF($N$7="All Activities",I33,H33),NA()))</f>
        <v>18275.509904947234</v>
      </c>
    </row>
    <row r="34" spans="1:11" x14ac:dyDescent="0.25">
      <c r="A34" s="1" t="s">
        <v>56</v>
      </c>
      <c r="B34" s="1" t="s">
        <v>57</v>
      </c>
      <c r="C34" s="1" t="s">
        <v>460</v>
      </c>
      <c r="D34" s="1" t="s">
        <v>230</v>
      </c>
      <c r="E34" s="1" t="s">
        <v>461</v>
      </c>
      <c r="F34">
        <v>2933.96</v>
      </c>
      <c r="G34" vm="285">
        <f t="shared" si="1"/>
        <v>2930.79</v>
      </c>
      <c r="H3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Row],[DistTitle]]&amp;"]")/G34,"")</f>
        <v/>
      </c>
      <c r="I34" s="49">
        <f>IFERROR(CUBEVALUE("ThisWorkbookDataModel","[Measures].[Exp]","[Expenditures].[SchoolYear].["&amp;$N$6&amp;"]","[Expenditures].[DistTitle].["&amp;DistrictBySize[[#This Row],[DistTitle]]&amp;"]")/G34,"")</f>
        <v>18961.779540669919</v>
      </c>
      <c r="J34" s="49" t="e">
        <f t="shared" si="0"/>
        <v>#N/A</v>
      </c>
      <c r="K34" s="51" t="e">
        <f>IF(G34="",NA(),IF(DistrictBySize[[#This Row],[DistrictGroupTitle]]=$N$2,IF($N$7="All Activities",I34,H34),NA()))</f>
        <v>#N/A</v>
      </c>
    </row>
    <row r="35" spans="1:11" x14ac:dyDescent="0.25">
      <c r="A35" s="1" t="s">
        <v>56</v>
      </c>
      <c r="B35" s="1" t="s">
        <v>57</v>
      </c>
      <c r="C35" s="1" t="s">
        <v>594</v>
      </c>
      <c r="D35" s="1" t="s">
        <v>258</v>
      </c>
      <c r="E35" s="1" t="s">
        <v>595</v>
      </c>
      <c r="F35">
        <v>5467.52</v>
      </c>
      <c r="G35" vm="184">
        <f t="shared" si="1"/>
        <v>5384.26</v>
      </c>
      <c r="H3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Row],[DistTitle]]&amp;"]")/G35,"")</f>
        <v/>
      </c>
      <c r="I35" s="49">
        <f>IFERROR(CUBEVALUE("ThisWorkbookDataModel","[Measures].[Exp]","[Expenditures].[SchoolYear].["&amp;$N$6&amp;"]","[Expenditures].[DistTitle].["&amp;DistrictBySize[[#This Row],[DistTitle]]&amp;"]")/G35,"")</f>
        <v>16310.151681010948</v>
      </c>
      <c r="J35" s="49" t="e">
        <f t="shared" si="0"/>
        <v>#N/A</v>
      </c>
      <c r="K35" s="51" t="e">
        <f>IF(G35="",NA(),IF(DistrictBySize[[#This Row],[DistrictGroupTitle]]=$N$2,IF($N$7="All Activities",I35,H35),NA()))</f>
        <v>#N/A</v>
      </c>
    </row>
    <row r="36" spans="1:11" x14ac:dyDescent="0.25">
      <c r="A36" s="1" t="s">
        <v>56</v>
      </c>
      <c r="B36" s="1" t="s">
        <v>57</v>
      </c>
      <c r="C36" s="1" t="s">
        <v>612</v>
      </c>
      <c r="D36" s="1" t="s">
        <v>233</v>
      </c>
      <c r="E36" s="1" t="s">
        <v>613</v>
      </c>
      <c r="F36">
        <v>795.66</v>
      </c>
      <c r="G36" vm="275">
        <f t="shared" si="1"/>
        <v>832.26</v>
      </c>
      <c r="H3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Row],[DistTitle]]&amp;"]")/G36,"")</f>
        <v/>
      </c>
      <c r="I36" s="49">
        <f>IFERROR(CUBEVALUE("ThisWorkbookDataModel","[Measures].[Exp]","[Expenditures].[SchoolYear].["&amp;$N$6&amp;"]","[Expenditures].[DistTitle].["&amp;DistrictBySize[[#This Row],[DistTitle]]&amp;"]")/G36,"")</f>
        <v>17350.073546728188</v>
      </c>
      <c r="J36" s="49" t="e">
        <f t="shared" si="0"/>
        <v>#N/A</v>
      </c>
      <c r="K36" s="51" t="e">
        <f>IF(G36="",NA(),IF(DistrictBySize[[#This Row],[DistrictGroupTitle]]=$N$2,IF($N$7="All Activities",I36,H36),NA()))</f>
        <v>#N/A</v>
      </c>
    </row>
    <row r="37" spans="1:11" x14ac:dyDescent="0.25">
      <c r="A37" s="1" t="s">
        <v>56</v>
      </c>
      <c r="B37" s="1" t="s">
        <v>57</v>
      </c>
      <c r="C37" s="1" t="s">
        <v>528</v>
      </c>
      <c r="D37" s="1" t="s">
        <v>233</v>
      </c>
      <c r="E37" s="1" t="s">
        <v>529</v>
      </c>
      <c r="F37">
        <v>646.44000000000005</v>
      </c>
      <c r="G37" vm="325">
        <f t="shared" si="1"/>
        <v>644.95000000000005</v>
      </c>
      <c r="H3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Row],[DistTitle]]&amp;"]")/G37,"")</f>
        <v/>
      </c>
      <c r="I37" s="49">
        <f>IFERROR(CUBEVALUE("ThisWorkbookDataModel","[Measures].[Exp]","[Expenditures].[SchoolYear].["&amp;$N$6&amp;"]","[Expenditures].[DistTitle].["&amp;DistrictBySize[[#This Row],[DistTitle]]&amp;"]")/G37,"")</f>
        <v>19343.756678812315</v>
      </c>
      <c r="J37" s="49" t="e">
        <f t="shared" si="0"/>
        <v>#N/A</v>
      </c>
      <c r="K37" s="51" t="e">
        <f>IF(G37="",NA(),IF(DistrictBySize[[#This Row],[DistrictGroupTitle]]=$N$2,IF($N$7="All Activities",I37,H37),NA()))</f>
        <v>#N/A</v>
      </c>
    </row>
    <row r="38" spans="1:11" x14ac:dyDescent="0.25">
      <c r="A38" s="1" t="s">
        <v>56</v>
      </c>
      <c r="B38" s="1" t="s">
        <v>57</v>
      </c>
      <c r="C38" s="1" t="s">
        <v>362</v>
      </c>
      <c r="D38" s="1" t="s">
        <v>233</v>
      </c>
      <c r="E38" s="1" t="s">
        <v>363</v>
      </c>
      <c r="F38">
        <v>679.36</v>
      </c>
      <c r="G38" vm="84">
        <f t="shared" si="1"/>
        <v>690.63</v>
      </c>
      <c r="H3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Row],[DistTitle]]&amp;"]")/G38,"")</f>
        <v/>
      </c>
      <c r="I38" s="49">
        <f>IFERROR(CUBEVALUE("ThisWorkbookDataModel","[Measures].[Exp]","[Expenditures].[SchoolYear].["&amp;$N$6&amp;"]","[Expenditures].[DistTitle].["&amp;DistrictBySize[[#This Row],[DistTitle]]&amp;"]")/G38,"")</f>
        <v>22395.603115995538</v>
      </c>
      <c r="J38" s="49" t="e">
        <f t="shared" si="0"/>
        <v>#N/A</v>
      </c>
      <c r="K38" s="51" t="e">
        <f>IF(G38="",NA(),IF(DistrictBySize[[#This Row],[DistrictGroupTitle]]=$N$2,IF($N$7="All Activities",I38,H38),NA()))</f>
        <v>#N/A</v>
      </c>
    </row>
    <row r="39" spans="1:11" x14ac:dyDescent="0.25">
      <c r="A39" s="1" t="s">
        <v>56</v>
      </c>
      <c r="B39" s="1" t="s">
        <v>57</v>
      </c>
      <c r="C39" s="1" t="s">
        <v>229</v>
      </c>
      <c r="D39" s="1" t="s">
        <v>230</v>
      </c>
      <c r="E39" s="1" t="s">
        <v>231</v>
      </c>
      <c r="F39">
        <v>2408.48</v>
      </c>
      <c r="G39" vm="36">
        <f t="shared" si="1"/>
        <v>2463.7199999999998</v>
      </c>
      <c r="H3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Row],[DistTitle]]&amp;"]")/G39,"")</f>
        <v/>
      </c>
      <c r="I39" s="49">
        <f>IFERROR(CUBEVALUE("ThisWorkbookDataModel","[Measures].[Exp]","[Expenditures].[SchoolYear].["&amp;$N$6&amp;"]","[Expenditures].[DistTitle].["&amp;DistrictBySize[[#This Row],[DistTitle]]&amp;"]")/G39,"")</f>
        <v>18407.874713847355</v>
      </c>
      <c r="J39" s="49" t="e">
        <f t="shared" si="0"/>
        <v>#N/A</v>
      </c>
      <c r="K39" s="51" t="e">
        <f>IF(G39="",NA(),IF(DistrictBySize[[#This Row],[DistrictGroupTitle]]=$N$2,IF($N$7="All Activities",I39,H39),NA()))</f>
        <v>#N/A</v>
      </c>
    </row>
    <row r="40" spans="1:11" x14ac:dyDescent="0.25">
      <c r="A40" s="1" t="s">
        <v>56</v>
      </c>
      <c r="B40" s="1" t="s">
        <v>57</v>
      </c>
      <c r="C40" s="1" t="s">
        <v>428</v>
      </c>
      <c r="D40" s="1" t="s">
        <v>233</v>
      </c>
      <c r="E40" s="1" t="s">
        <v>429</v>
      </c>
      <c r="F40">
        <v>978.78</v>
      </c>
      <c r="G40" vm="90">
        <f t="shared" si="1"/>
        <v>940.72</v>
      </c>
      <c r="H4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Row],[DistTitle]]&amp;"]")/G40,"")</f>
        <v/>
      </c>
      <c r="I40" s="49">
        <f>IFERROR(CUBEVALUE("ThisWorkbookDataModel","[Measures].[Exp]","[Expenditures].[SchoolYear].["&amp;$N$6&amp;"]","[Expenditures].[DistTitle].["&amp;DistrictBySize[[#This Row],[DistTitle]]&amp;"]")/G40,"")</f>
        <v>18500.938440768768</v>
      </c>
      <c r="J40" s="49" t="e">
        <f t="shared" si="0"/>
        <v>#N/A</v>
      </c>
      <c r="K40" s="51" t="e">
        <f>IF(G40="",NA(),IF(DistrictBySize[[#This Row],[DistrictGroupTitle]]=$N$2,IF($N$7="All Activities",I40,H40),NA()))</f>
        <v>#N/A</v>
      </c>
    </row>
    <row r="41" spans="1:11" x14ac:dyDescent="0.25">
      <c r="A41" s="1" t="s">
        <v>56</v>
      </c>
      <c r="B41" s="1" t="s">
        <v>57</v>
      </c>
      <c r="C41" s="1" t="s">
        <v>514</v>
      </c>
      <c r="D41" s="1" t="s">
        <v>236</v>
      </c>
      <c r="E41" s="1" t="s">
        <v>515</v>
      </c>
      <c r="F41">
        <v>11755.77</v>
      </c>
      <c r="G41" vm="61">
        <f t="shared" si="1"/>
        <v>11721.44</v>
      </c>
      <c r="H4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Row],[DistTitle]]&amp;"]")/G41,"")</f>
        <v/>
      </c>
      <c r="I41" s="49">
        <f>IFERROR(CUBEVALUE("ThisWorkbookDataModel","[Measures].[Exp]","[Expenditures].[SchoolYear].["&amp;$N$6&amp;"]","[Expenditures].[DistTitle].["&amp;DistrictBySize[[#This Row],[DistTitle]]&amp;"]")/G41,"")</f>
        <v>22180.843636959282</v>
      </c>
      <c r="J41" s="49" t="e">
        <f t="shared" si="0"/>
        <v>#N/A</v>
      </c>
      <c r="K41" s="51" t="e">
        <f>IF(G41="",NA(),IF(DistrictBySize[[#This Row],[DistrictGroupTitle]]=$N$2,IF($N$7="All Activities",I41,H41),NA()))</f>
        <v>#N/A</v>
      </c>
    </row>
    <row r="42" spans="1:11" x14ac:dyDescent="0.25">
      <c r="A42" s="1" t="s">
        <v>56</v>
      </c>
      <c r="B42" s="1" t="s">
        <v>57</v>
      </c>
      <c r="C42" s="1" t="s">
        <v>670</v>
      </c>
      <c r="D42" s="1" t="s">
        <v>233</v>
      </c>
      <c r="E42" s="1" t="s">
        <v>671</v>
      </c>
      <c r="F42">
        <v>532.86</v>
      </c>
      <c r="G42" vm="74">
        <f t="shared" si="1"/>
        <v>528.59</v>
      </c>
      <c r="H4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Row],[DistTitle]]&amp;"]")/G42,"")</f>
        <v/>
      </c>
      <c r="I42" s="49">
        <f>IFERROR(CUBEVALUE("ThisWorkbookDataModel","[Measures].[Exp]","[Expenditures].[SchoolYear].["&amp;$N$6&amp;"]","[Expenditures].[DistTitle].["&amp;DistrictBySize[[#This Row],[DistTitle]]&amp;"]")/G42,"")</f>
        <v>17761.907035698747</v>
      </c>
      <c r="J42" s="49" t="e">
        <f t="shared" si="0"/>
        <v>#N/A</v>
      </c>
      <c r="K42" s="51" t="e">
        <f>IF(G42="",NA(),IF(DistrictBySize[[#This Row],[DistrictGroupTitle]]=$N$2,IF($N$7="All Activities",I42,H42),NA()))</f>
        <v>#N/A</v>
      </c>
    </row>
    <row r="43" spans="1:11" x14ac:dyDescent="0.25">
      <c r="A43" s="1" t="s">
        <v>56</v>
      </c>
      <c r="B43" s="1" t="s">
        <v>57</v>
      </c>
      <c r="C43" s="1" t="s">
        <v>646</v>
      </c>
      <c r="D43" s="1" t="s">
        <v>239</v>
      </c>
      <c r="E43" s="1" t="s">
        <v>647</v>
      </c>
      <c r="F43">
        <v>1477.7</v>
      </c>
      <c r="G43" vm="154">
        <f t="shared" si="1"/>
        <v>1495.26</v>
      </c>
      <c r="H4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Row],[DistTitle]]&amp;"]")/G43,"")</f>
        <v/>
      </c>
      <c r="I43" s="49">
        <f>IFERROR(CUBEVALUE("ThisWorkbookDataModel","[Measures].[Exp]","[Expenditures].[SchoolYear].["&amp;$N$6&amp;"]","[Expenditures].[DistTitle].["&amp;DistrictBySize[[#This Row],[DistTitle]]&amp;"]")/G43,"")</f>
        <v>18069.452523306987</v>
      </c>
      <c r="J43" s="49" t="e">
        <f t="shared" si="0"/>
        <v>#N/A</v>
      </c>
      <c r="K43" s="51" t="e">
        <f>IF(G43="",NA(),IF(DistrictBySize[[#This Row],[DistrictGroupTitle]]=$N$2,IF($N$7="All Activities",I43,H43),NA()))</f>
        <v>#N/A</v>
      </c>
    </row>
    <row r="44" spans="1:11" x14ac:dyDescent="0.25">
      <c r="A44" s="1" t="s">
        <v>56</v>
      </c>
      <c r="B44" s="1" t="s">
        <v>57</v>
      </c>
      <c r="C44" s="1" t="s">
        <v>211</v>
      </c>
      <c r="D44" s="1" t="s">
        <v>59</v>
      </c>
      <c r="E44" s="1" t="s">
        <v>212</v>
      </c>
      <c r="F44">
        <v>151.57</v>
      </c>
      <c r="G44" vm="202">
        <f t="shared" si="1"/>
        <v>142.03</v>
      </c>
      <c r="H4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Row],[DistTitle]]&amp;"]")/G44,"")</f>
        <v/>
      </c>
      <c r="I44" s="49">
        <f>IFERROR(CUBEVALUE("ThisWorkbookDataModel","[Measures].[Exp]","[Expenditures].[SchoolYear].["&amp;$N$6&amp;"]","[Expenditures].[DistTitle].["&amp;DistrictBySize[[#This Row],[DistTitle]]&amp;"]")/G44,"")</f>
        <v>26176.647257621626</v>
      </c>
      <c r="J44" s="49" t="e">
        <f t="shared" si="0"/>
        <v>#N/A</v>
      </c>
      <c r="K44" s="51" t="e">
        <f>IF(G44="",NA(),IF(DistrictBySize[[#This Row],[DistrictGroupTitle]]=$N$2,IF($N$7="All Activities",I44,H44),NA()))</f>
        <v>#N/A</v>
      </c>
    </row>
    <row r="45" spans="1:11" x14ac:dyDescent="0.25">
      <c r="A45" s="1" t="s">
        <v>56</v>
      </c>
      <c r="B45" s="1" t="s">
        <v>57</v>
      </c>
      <c r="C45" s="1" t="s">
        <v>187</v>
      </c>
      <c r="D45" s="1" t="s">
        <v>59</v>
      </c>
      <c r="E45" s="1" t="s">
        <v>188</v>
      </c>
      <c r="F45">
        <v>112.55</v>
      </c>
      <c r="G45" vm="244">
        <f t="shared" si="1"/>
        <v>112.15</v>
      </c>
      <c r="H4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Row],[DistTitle]]&amp;"]")/G45,"")</f>
        <v/>
      </c>
      <c r="I45" s="49">
        <f>IFERROR(CUBEVALUE("ThisWorkbookDataModel","[Measures].[Exp]","[Expenditures].[SchoolYear].["&amp;$N$6&amp;"]","[Expenditures].[DistTitle].["&amp;DistrictBySize[[#This Row],[DistTitle]]&amp;"]")/G45,"")</f>
        <v>33818.78207757468</v>
      </c>
      <c r="J45" s="49" t="e">
        <f t="shared" si="0"/>
        <v>#N/A</v>
      </c>
      <c r="K45" s="51" t="e">
        <f>IF(G45="",NA(),IF(DistrictBySize[[#This Row],[DistrictGroupTitle]]=$N$2,IF($N$7="All Activities",I45,H45),NA()))</f>
        <v>#N/A</v>
      </c>
    </row>
    <row r="46" spans="1:11" x14ac:dyDescent="0.25">
      <c r="A46" s="1" t="s">
        <v>56</v>
      </c>
      <c r="B46" s="1" t="s">
        <v>57</v>
      </c>
      <c r="C46" s="1" t="s">
        <v>648</v>
      </c>
      <c r="D46" s="1" t="s">
        <v>233</v>
      </c>
      <c r="E46" s="1" t="s">
        <v>649</v>
      </c>
      <c r="F46">
        <v>783.14</v>
      </c>
      <c r="G46" vm="286">
        <f t="shared" si="1"/>
        <v>778.96</v>
      </c>
      <c r="H4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Row],[DistTitle]]&amp;"]")/G46,"")</f>
        <v/>
      </c>
      <c r="I46" s="49">
        <f>IFERROR(CUBEVALUE("ThisWorkbookDataModel","[Measures].[Exp]","[Expenditures].[SchoolYear].["&amp;$N$6&amp;"]","[Expenditures].[DistTitle].["&amp;DistrictBySize[[#This Row],[DistTitle]]&amp;"]")/G46,"")</f>
        <v>19252.99405617746</v>
      </c>
      <c r="J46" s="49" t="e">
        <f t="shared" si="0"/>
        <v>#N/A</v>
      </c>
      <c r="K46" s="51" t="e">
        <f>IF(G46="",NA(),IF(DistrictBySize[[#This Row],[DistrictGroupTitle]]=$N$2,IF($N$7="All Activities",I46,H46),NA()))</f>
        <v>#N/A</v>
      </c>
    </row>
    <row r="47" spans="1:11" x14ac:dyDescent="0.25">
      <c r="A47" s="1" t="s">
        <v>56</v>
      </c>
      <c r="B47" s="1" t="s">
        <v>57</v>
      </c>
      <c r="C47" s="1" t="s">
        <v>616</v>
      </c>
      <c r="D47" s="1" t="s">
        <v>239</v>
      </c>
      <c r="E47" s="1" t="s">
        <v>617</v>
      </c>
      <c r="F47">
        <v>1732.31</v>
      </c>
      <c r="G47" vm="227">
        <f t="shared" si="1"/>
        <v>1693.37</v>
      </c>
      <c r="H4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Row],[DistTitle]]&amp;"]")/G47,"")</f>
        <v/>
      </c>
      <c r="I47" s="49">
        <f>IFERROR(CUBEVALUE("ThisWorkbookDataModel","[Measures].[Exp]","[Expenditures].[SchoolYear].["&amp;$N$6&amp;"]","[Expenditures].[DistTitle].["&amp;DistrictBySize[[#This Row],[DistTitle]]&amp;"]")/G47,"")</f>
        <v>17962.096458541255</v>
      </c>
      <c r="J47" s="49" t="e">
        <f t="shared" si="0"/>
        <v>#N/A</v>
      </c>
      <c r="K47" s="51" t="e">
        <f>IF(G47="",NA(),IF(DistrictBySize[[#This Row],[DistrictGroupTitle]]=$N$2,IF($N$7="All Activities",I47,H47),NA()))</f>
        <v>#N/A</v>
      </c>
    </row>
    <row r="48" spans="1:11" x14ac:dyDescent="0.25">
      <c r="A48" s="1" t="s">
        <v>56</v>
      </c>
      <c r="B48" s="1" t="s">
        <v>57</v>
      </c>
      <c r="C48" s="1" t="s">
        <v>536</v>
      </c>
      <c r="D48" s="1" t="s">
        <v>233</v>
      </c>
      <c r="E48" s="1" t="s">
        <v>537</v>
      </c>
      <c r="F48">
        <v>523.14</v>
      </c>
      <c r="G48" vm="316">
        <f t="shared" si="1"/>
        <v>529.6</v>
      </c>
      <c r="H4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Row],[DistTitle]]&amp;"]")/G48,"")</f>
        <v/>
      </c>
      <c r="I48" s="49">
        <f>IFERROR(CUBEVALUE("ThisWorkbookDataModel","[Measures].[Exp]","[Expenditures].[SchoolYear].["&amp;$N$6&amp;"]","[Expenditures].[DistTitle].["&amp;DistrictBySize[[#This Row],[DistTitle]]&amp;"]")/G48,"")</f>
        <v>22990.795411631414</v>
      </c>
      <c r="J48" s="49" t="e">
        <f t="shared" si="0"/>
        <v>#N/A</v>
      </c>
      <c r="K48" s="51" t="e">
        <f>IF(G48="",NA(),IF(DistrictBySize[[#This Row],[DistrictGroupTitle]]=$N$2,IF($N$7="All Activities",I48,H48),NA()))</f>
        <v>#N/A</v>
      </c>
    </row>
    <row r="49" spans="1:11" x14ac:dyDescent="0.25">
      <c r="A49" s="1" t="s">
        <v>56</v>
      </c>
      <c r="B49" s="1" t="s">
        <v>57</v>
      </c>
      <c r="C49" s="1" t="s">
        <v>175</v>
      </c>
      <c r="D49" s="1" t="s">
        <v>59</v>
      </c>
      <c r="E49" s="1" t="s">
        <v>176</v>
      </c>
      <c r="F49">
        <v>420.38</v>
      </c>
      <c r="G49" vm="326">
        <f t="shared" si="1"/>
        <v>420.2</v>
      </c>
      <c r="H4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Row],[DistTitle]]&amp;"]")/G49,"")</f>
        <v/>
      </c>
      <c r="I49" s="49">
        <f>IFERROR(CUBEVALUE("ThisWorkbookDataModel","[Measures].[Exp]","[Expenditures].[SchoolYear].["&amp;$N$6&amp;"]","[Expenditures].[DistTitle].["&amp;DistrictBySize[[#This Row],[DistTitle]]&amp;"]")/G49,"")</f>
        <v>18150.438362684436</v>
      </c>
      <c r="J49" s="49" t="e">
        <f t="shared" si="0"/>
        <v>#N/A</v>
      </c>
      <c r="K49" s="51" t="e">
        <f>IF(G49="",NA(),IF(DistrictBySize[[#This Row],[DistrictGroupTitle]]=$N$2,IF($N$7="All Activities",I49,H49),NA()))</f>
        <v>#N/A</v>
      </c>
    </row>
    <row r="50" spans="1:11" x14ac:dyDescent="0.25">
      <c r="A50" s="1" t="s">
        <v>56</v>
      </c>
      <c r="B50" s="1" t="s">
        <v>57</v>
      </c>
      <c r="C50" s="1" t="s">
        <v>99</v>
      </c>
      <c r="D50" s="1" t="s">
        <v>59</v>
      </c>
      <c r="E50" s="1" t="s">
        <v>100</v>
      </c>
      <c r="F50">
        <v>184.8</v>
      </c>
      <c r="G50" vm="238">
        <f t="shared" si="1"/>
        <v>181.48</v>
      </c>
      <c r="H5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Row],[DistTitle]]&amp;"]")/G50,"")</f>
        <v/>
      </c>
      <c r="I50" s="49">
        <f>IFERROR(CUBEVALUE("ThisWorkbookDataModel","[Measures].[Exp]","[Expenditures].[SchoolYear].["&amp;$N$6&amp;"]","[Expenditures].[DistTitle].["&amp;DistrictBySize[[#This Row],[DistTitle]]&amp;"]")/G50,"")</f>
        <v>21884.315076041439</v>
      </c>
      <c r="J50" s="49" t="e">
        <f t="shared" si="0"/>
        <v>#N/A</v>
      </c>
      <c r="K50" s="51" t="e">
        <f>IF(G50="",NA(),IF(DistrictBySize[[#This Row],[DistrictGroupTitle]]=$N$2,IF($N$7="All Activities",I50,H50),NA()))</f>
        <v>#N/A</v>
      </c>
    </row>
    <row r="51" spans="1:11" x14ac:dyDescent="0.25">
      <c r="A51" s="1" t="s">
        <v>56</v>
      </c>
      <c r="B51" s="1" t="s">
        <v>57</v>
      </c>
      <c r="C51" s="1" t="s">
        <v>89</v>
      </c>
      <c r="D51" s="1" t="s">
        <v>59</v>
      </c>
      <c r="E51" s="1" t="s">
        <v>90</v>
      </c>
      <c r="F51">
        <v>197.16</v>
      </c>
      <c r="G51" vm="37">
        <f t="shared" si="1"/>
        <v>201.41</v>
      </c>
      <c r="H5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Row],[DistTitle]]&amp;"]")/G51,"")</f>
        <v/>
      </c>
      <c r="I51" s="49">
        <f>IFERROR(CUBEVALUE("ThisWorkbookDataModel","[Measures].[Exp]","[Expenditures].[SchoolYear].["&amp;$N$6&amp;"]","[Expenditures].[DistTitle].["&amp;DistrictBySize[[#This Row],[DistTitle]]&amp;"]")/G51,"")</f>
        <v>22041.904870661838</v>
      </c>
      <c r="J51" s="49" t="e">
        <f t="shared" si="0"/>
        <v>#N/A</v>
      </c>
      <c r="K51" s="51" t="e">
        <f>IF(G51="",NA(),IF(DistrictBySize[[#This Row],[DistrictGroupTitle]]=$N$2,IF($N$7="All Activities",I51,H51),NA()))</f>
        <v>#N/A</v>
      </c>
    </row>
    <row r="52" spans="1:11" x14ac:dyDescent="0.25">
      <c r="A52" s="1" t="s">
        <v>56</v>
      </c>
      <c r="B52" s="1" t="s">
        <v>57</v>
      </c>
      <c r="C52" s="1" t="s">
        <v>352</v>
      </c>
      <c r="D52" s="1" t="s">
        <v>239</v>
      </c>
      <c r="E52" s="1" t="s">
        <v>353</v>
      </c>
      <c r="F52">
        <v>1031.1400000000001</v>
      </c>
      <c r="G52" vm="91">
        <f t="shared" si="1"/>
        <v>1007.06</v>
      </c>
      <c r="H5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Row],[DistTitle]]&amp;"]")/G52,"")</f>
        <v/>
      </c>
      <c r="I52" s="49">
        <f>IFERROR(CUBEVALUE("ThisWorkbookDataModel","[Measures].[Exp]","[Expenditures].[SchoolYear].["&amp;$N$6&amp;"]","[Expenditures].[DistTitle].["&amp;DistrictBySize[[#This Row],[DistTitle]]&amp;"]")/G52,"")</f>
        <v>18564.876998391359</v>
      </c>
      <c r="J52" s="49" t="e">
        <f t="shared" si="0"/>
        <v>#N/A</v>
      </c>
      <c r="K52" s="51" t="e">
        <f>IF(G52="",NA(),IF(DistrictBySize[[#This Row],[DistrictGroupTitle]]=$N$2,IF($N$7="All Activities",I52,H52),NA()))</f>
        <v>#N/A</v>
      </c>
    </row>
    <row r="53" spans="1:11" x14ac:dyDescent="0.25">
      <c r="A53" s="1" t="s">
        <v>56</v>
      </c>
      <c r="B53" s="1" t="s">
        <v>57</v>
      </c>
      <c r="C53" s="1" t="s">
        <v>69</v>
      </c>
      <c r="D53" s="1" t="s">
        <v>59</v>
      </c>
      <c r="E53" s="1" t="s">
        <v>70</v>
      </c>
      <c r="F53">
        <v>380.91</v>
      </c>
      <c r="G53" vm="116">
        <f t="shared" si="1"/>
        <v>357.24</v>
      </c>
      <c r="H5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Row],[DistTitle]]&amp;"]")/G53,"")</f>
        <v/>
      </c>
      <c r="I53" s="49">
        <f>IFERROR(CUBEVALUE("ThisWorkbookDataModel","[Measures].[Exp]","[Expenditures].[SchoolYear].["&amp;$N$6&amp;"]","[Expenditures].[DistTitle].["&amp;DistrictBySize[[#This Row],[DistTitle]]&amp;"]")/G53,"")</f>
        <v>18160.672573060128</v>
      </c>
      <c r="J53" s="49" t="e">
        <f t="shared" si="0"/>
        <v>#N/A</v>
      </c>
      <c r="K53" s="51" t="e">
        <f>IF(G53="",NA(),IF(DistrictBySize[[#This Row],[DistrictGroupTitle]]=$N$2,IF($N$7="All Activities",I53,H53),NA()))</f>
        <v>#N/A</v>
      </c>
    </row>
    <row r="54" spans="1:11" x14ac:dyDescent="0.25">
      <c r="A54" s="1" t="s">
        <v>56</v>
      </c>
      <c r="B54" s="1" t="s">
        <v>57</v>
      </c>
      <c r="C54" s="1" t="s">
        <v>468</v>
      </c>
      <c r="D54" s="1" t="s">
        <v>222</v>
      </c>
      <c r="E54" s="1" t="s">
        <v>469</v>
      </c>
      <c r="F54">
        <v>72.81</v>
      </c>
      <c r="G54" vm="129">
        <f t="shared" si="1"/>
        <v>86.38</v>
      </c>
      <c r="H5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Row],[DistTitle]]&amp;"]")/G54,"")</f>
        <v/>
      </c>
      <c r="I54" s="49">
        <f>IFERROR(CUBEVALUE("ThisWorkbookDataModel","[Measures].[Exp]","[Expenditures].[SchoolYear].["&amp;$N$6&amp;"]","[Expenditures].[DistTitle].["&amp;DistrictBySize[[#This Row],[DistTitle]]&amp;"]")/G54,"")</f>
        <v>41310.260245427191</v>
      </c>
      <c r="J54" s="49" t="e">
        <f t="shared" si="0"/>
        <v>#N/A</v>
      </c>
      <c r="K54" s="51" t="e">
        <f>IF(G54="",NA(),IF(DistrictBySize[[#This Row],[DistrictGroupTitle]]=$N$2,IF($N$7="All Activities",I54,H54),NA()))</f>
        <v>#N/A</v>
      </c>
    </row>
    <row r="55" spans="1:11" x14ac:dyDescent="0.25">
      <c r="A55" s="1" t="s">
        <v>56</v>
      </c>
      <c r="B55" s="1" t="s">
        <v>57</v>
      </c>
      <c r="C55" s="1" t="s">
        <v>83</v>
      </c>
      <c r="D55" s="1" t="s">
        <v>59</v>
      </c>
      <c r="E55" s="1" t="s">
        <v>84</v>
      </c>
      <c r="F55">
        <v>286.25</v>
      </c>
      <c r="G55" vm="155">
        <f t="shared" si="1"/>
        <v>271.57</v>
      </c>
      <c r="H5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Row],[DistTitle]]&amp;"]")/G55,"")</f>
        <v/>
      </c>
      <c r="I55" s="49">
        <f>IFERROR(CUBEVALUE("ThisWorkbookDataModel","[Measures].[Exp]","[Expenditures].[SchoolYear].["&amp;$N$6&amp;"]","[Expenditures].[DistTitle].["&amp;DistrictBySize[[#This Row],[DistTitle]]&amp;"]")/G55,"")</f>
        <v>21874.377103509225</v>
      </c>
      <c r="J55" s="49" t="e">
        <f t="shared" si="0"/>
        <v>#N/A</v>
      </c>
      <c r="K55" s="51" t="e">
        <f>IF(G55="",NA(),IF(DistrictBySize[[#This Row],[DistrictGroupTitle]]=$N$2,IF($N$7="All Activities",I55,H55),NA()))</f>
        <v>#N/A</v>
      </c>
    </row>
    <row r="56" spans="1:11" x14ac:dyDescent="0.25">
      <c r="A56" s="1" t="s">
        <v>56</v>
      </c>
      <c r="B56" s="1" t="s">
        <v>57</v>
      </c>
      <c r="C56" s="1" t="s">
        <v>161</v>
      </c>
      <c r="D56" s="1" t="s">
        <v>59</v>
      </c>
      <c r="E56" s="1" t="s">
        <v>162</v>
      </c>
      <c r="F56">
        <v>386.33</v>
      </c>
      <c r="G56" vm="203">
        <f t="shared" si="1"/>
        <v>363.99</v>
      </c>
      <c r="H5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Row],[DistTitle]]&amp;"]")/G56,"")</f>
        <v/>
      </c>
      <c r="I56" s="49">
        <f>IFERROR(CUBEVALUE("ThisWorkbookDataModel","[Measures].[Exp]","[Expenditures].[SchoolYear].["&amp;$N$6&amp;"]","[Expenditures].[DistTitle].["&amp;DistrictBySize[[#This Row],[DistTitle]]&amp;"]")/G56,"")</f>
        <v>22880.492705843568</v>
      </c>
      <c r="J56" s="49" t="e">
        <f t="shared" si="0"/>
        <v>#N/A</v>
      </c>
      <c r="K56" s="51" t="e">
        <f>IF(G56="",NA(),IF(DistrictBySize[[#This Row],[DistrictGroupTitle]]=$N$2,IF($N$7="All Activities",I56,H56),NA()))</f>
        <v>#N/A</v>
      </c>
    </row>
    <row r="57" spans="1:11" x14ac:dyDescent="0.25">
      <c r="A57" s="1" t="s">
        <v>56</v>
      </c>
      <c r="B57" s="1" t="s">
        <v>57</v>
      </c>
      <c r="C57" s="1" t="s">
        <v>420</v>
      </c>
      <c r="D57" s="1" t="s">
        <v>222</v>
      </c>
      <c r="E57" s="1" t="s">
        <v>421</v>
      </c>
      <c r="F57">
        <v>46.2</v>
      </c>
      <c r="G57" vm="245">
        <f t="shared" si="1"/>
        <v>44.4</v>
      </c>
      <c r="H5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Row],[DistTitle]]&amp;"]")/G57,"")</f>
        <v/>
      </c>
      <c r="I57" s="49">
        <f>IFERROR(CUBEVALUE("ThisWorkbookDataModel","[Measures].[Exp]","[Expenditures].[SchoolYear].["&amp;$N$6&amp;"]","[Expenditures].[DistTitle].["&amp;DistrictBySize[[#This Row],[DistTitle]]&amp;"]")/G57,"")</f>
        <v>19996.215765765766</v>
      </c>
      <c r="J57" s="49" t="e">
        <f t="shared" si="0"/>
        <v>#N/A</v>
      </c>
      <c r="K57" s="51" t="e">
        <f>IF(G57="",NA(),IF(DistrictBySize[[#This Row],[DistrictGroupTitle]]=$N$2,IF($N$7="All Activities",I57,H57),NA()))</f>
        <v>#N/A</v>
      </c>
    </row>
    <row r="58" spans="1:11" x14ac:dyDescent="0.25">
      <c r="A58" s="1" t="s">
        <v>56</v>
      </c>
      <c r="B58" s="1" t="s">
        <v>57</v>
      </c>
      <c r="C58" s="1" t="s">
        <v>179</v>
      </c>
      <c r="D58" s="1" t="s">
        <v>59</v>
      </c>
      <c r="E58" s="1" t="s">
        <v>180</v>
      </c>
      <c r="F58">
        <v>426.07</v>
      </c>
      <c r="G58" vm="287">
        <f t="shared" si="1"/>
        <v>438.15</v>
      </c>
      <c r="H5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Row],[DistTitle]]&amp;"]")/G58,"")</f>
        <v/>
      </c>
      <c r="I58" s="49">
        <f>IFERROR(CUBEVALUE("ThisWorkbookDataModel","[Measures].[Exp]","[Expenditures].[SchoolYear].["&amp;$N$6&amp;"]","[Expenditures].[DistTitle].["&amp;DistrictBySize[[#This Row],[DistTitle]]&amp;"]")/G58,"")</f>
        <v>21702.00684697022</v>
      </c>
      <c r="J58" s="49" t="e">
        <f t="shared" si="0"/>
        <v>#N/A</v>
      </c>
      <c r="K58" s="51" t="e">
        <f>IF(G58="",NA(),IF(DistrictBySize[[#This Row],[DistrictGroupTitle]]=$N$2,IF($N$7="All Activities",I58,H58),NA()))</f>
        <v>#N/A</v>
      </c>
    </row>
    <row r="59" spans="1:11" x14ac:dyDescent="0.25">
      <c r="A59" s="1" t="s">
        <v>56</v>
      </c>
      <c r="B59" s="1" t="s">
        <v>57</v>
      </c>
      <c r="C59" s="1" t="s">
        <v>470</v>
      </c>
      <c r="D59" s="1" t="s">
        <v>233</v>
      </c>
      <c r="E59" s="1" t="s">
        <v>471</v>
      </c>
      <c r="F59">
        <v>676.77</v>
      </c>
      <c r="G59" vm="300">
        <f t="shared" si="1"/>
        <v>638.16999999999996</v>
      </c>
      <c r="H5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Row],[DistTitle]]&amp;"]")/G59,"")</f>
        <v/>
      </c>
      <c r="I59" s="49">
        <f>IFERROR(CUBEVALUE("ThisWorkbookDataModel","[Measures].[Exp]","[Expenditures].[SchoolYear].["&amp;$N$6&amp;"]","[Expenditures].[DistTitle].["&amp;DistrictBySize[[#This Row],[DistTitle]]&amp;"]")/G59,"")</f>
        <v>16792.918266292683</v>
      </c>
      <c r="J59" s="49" t="e">
        <f t="shared" si="0"/>
        <v>#N/A</v>
      </c>
      <c r="K59" s="51" t="e">
        <f>IF(G59="",NA(),IF(DistrictBySize[[#This Row],[DistrictGroupTitle]]=$N$2,IF($N$7="All Activities",I59,H59),NA()))</f>
        <v>#N/A</v>
      </c>
    </row>
    <row r="60" spans="1:11" x14ac:dyDescent="0.25">
      <c r="A60" s="1" t="s">
        <v>56</v>
      </c>
      <c r="B60" s="1" t="s">
        <v>57</v>
      </c>
      <c r="C60" s="1" t="s">
        <v>77</v>
      </c>
      <c r="D60" s="1" t="s">
        <v>59</v>
      </c>
      <c r="E60" s="1" t="s">
        <v>78</v>
      </c>
      <c r="F60">
        <v>356.77</v>
      </c>
      <c r="G60" vm="233">
        <f t="shared" si="1"/>
        <v>345.04</v>
      </c>
      <c r="H6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Row],[DistTitle]]&amp;"]")/G60,"")</f>
        <v/>
      </c>
      <c r="I60" s="49">
        <f>IFERROR(CUBEVALUE("ThisWorkbookDataModel","[Measures].[Exp]","[Expenditures].[SchoolYear].["&amp;$N$6&amp;"]","[Expenditures].[DistTitle].["&amp;DistrictBySize[[#This Row],[DistTitle]]&amp;"]")/G60,"")</f>
        <v>24147.293270345468</v>
      </c>
      <c r="J60" s="49" t="e">
        <f t="shared" si="0"/>
        <v>#N/A</v>
      </c>
      <c r="K60" s="51" t="e">
        <f>IF(G60="",NA(),IF(DistrictBySize[[#This Row],[DistrictGroupTitle]]=$N$2,IF($N$7="All Activities",I60,H60),NA()))</f>
        <v>#N/A</v>
      </c>
    </row>
    <row r="61" spans="1:11" x14ac:dyDescent="0.25">
      <c r="A61" s="1" t="s">
        <v>56</v>
      </c>
      <c r="B61" s="1" t="s">
        <v>57</v>
      </c>
      <c r="C61" s="1" t="s">
        <v>602</v>
      </c>
      <c r="D61" s="1" t="s">
        <v>230</v>
      </c>
      <c r="E61" s="1" t="s">
        <v>603</v>
      </c>
      <c r="F61">
        <v>2653.43</v>
      </c>
      <c r="G61" vm="327">
        <f t="shared" si="1"/>
        <v>2639.19</v>
      </c>
      <c r="H6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Row],[DistTitle]]&amp;"]")/G61,"")</f>
        <v/>
      </c>
      <c r="I61" s="49">
        <f>IFERROR(CUBEVALUE("ThisWorkbookDataModel","[Measures].[Exp]","[Expenditures].[SchoolYear].["&amp;$N$6&amp;"]","[Expenditures].[DistTitle].["&amp;DistrictBySize[[#This Row],[DistTitle]]&amp;"]")/G61,"")</f>
        <v>15450.682936810159</v>
      </c>
      <c r="J61" s="49" t="e">
        <f t="shared" si="0"/>
        <v>#N/A</v>
      </c>
      <c r="K61" s="51" t="e">
        <f>IF(G61="",NA(),IF(DistrictBySize[[#This Row],[DistrictGroupTitle]]=$N$2,IF($N$7="All Activities",I61,H61),NA()))</f>
        <v>#N/A</v>
      </c>
    </row>
    <row r="62" spans="1:11" x14ac:dyDescent="0.25">
      <c r="A62" s="1" t="s">
        <v>56</v>
      </c>
      <c r="B62" s="1" t="s">
        <v>57</v>
      </c>
      <c r="C62" s="1" t="s">
        <v>510</v>
      </c>
      <c r="D62" s="1" t="s">
        <v>239</v>
      </c>
      <c r="E62" s="1" t="s">
        <v>511</v>
      </c>
      <c r="F62">
        <v>1421.67</v>
      </c>
      <c r="G62" vm="311">
        <f t="shared" si="1"/>
        <v>1401.59</v>
      </c>
      <c r="H6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Row],[DistTitle]]&amp;"]")/G62,"")</f>
        <v/>
      </c>
      <c r="I62" s="49">
        <f>IFERROR(CUBEVALUE("ThisWorkbookDataModel","[Measures].[Exp]","[Expenditures].[SchoolYear].["&amp;$N$6&amp;"]","[Expenditures].[DistTitle].["&amp;DistrictBySize[[#This Row],[DistTitle]]&amp;"]")/G62,"")</f>
        <v>21067.159369002347</v>
      </c>
      <c r="J62" s="49" t="e">
        <f t="shared" si="0"/>
        <v>#N/A</v>
      </c>
      <c r="K62" s="51" t="e">
        <f>IF(G62="",NA(),IF(DistrictBySize[[#This Row],[DistrictGroupTitle]]=$N$2,IF($N$7="All Activities",I62,H62),NA()))</f>
        <v>#N/A</v>
      </c>
    </row>
    <row r="63" spans="1:11" x14ac:dyDescent="0.25">
      <c r="A63" s="1" t="s">
        <v>56</v>
      </c>
      <c r="B63" s="1" t="s">
        <v>57</v>
      </c>
      <c r="C63" s="1" t="s">
        <v>642</v>
      </c>
      <c r="D63" s="1" t="s">
        <v>222</v>
      </c>
      <c r="E63" s="1" t="s">
        <v>643</v>
      </c>
      <c r="F63">
        <v>14.6</v>
      </c>
      <c r="G63" vm="38">
        <f t="shared" si="1"/>
        <v>19</v>
      </c>
      <c r="H6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Row],[DistTitle]]&amp;"]")/G63,"")</f>
        <v/>
      </c>
      <c r="I63" s="49">
        <f>IFERROR(CUBEVALUE("ThisWorkbookDataModel","[Measures].[Exp]","[Expenditures].[SchoolYear].["&amp;$N$6&amp;"]","[Expenditures].[DistTitle].["&amp;DistrictBySize[[#This Row],[DistTitle]]&amp;"]")/G63,"")</f>
        <v>43856.267368421053</v>
      </c>
      <c r="J63" s="49" t="e">
        <f t="shared" si="0"/>
        <v>#N/A</v>
      </c>
      <c r="K63" s="51" t="e">
        <f>IF(G63="",NA(),IF(DistrictBySize[[#This Row],[DistrictGroupTitle]]=$N$2,IF($N$7="All Activities",I63,H63),NA()))</f>
        <v>#N/A</v>
      </c>
    </row>
    <row r="64" spans="1:11" x14ac:dyDescent="0.25">
      <c r="A64" s="1" t="s">
        <v>56</v>
      </c>
      <c r="B64" s="1" t="s">
        <v>57</v>
      </c>
      <c r="C64" s="1" t="s">
        <v>596</v>
      </c>
      <c r="D64" s="1" t="s">
        <v>227</v>
      </c>
      <c r="E64" s="1" t="s">
        <v>597</v>
      </c>
      <c r="F64">
        <v>3404.51</v>
      </c>
      <c r="G64" vm="92">
        <f t="shared" si="1"/>
        <v>3430</v>
      </c>
      <c r="H6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Row],[DistTitle]]&amp;"]")/G64,"")</f>
        <v/>
      </c>
      <c r="I64" s="49">
        <f>IFERROR(CUBEVALUE("ThisWorkbookDataModel","[Measures].[Exp]","[Expenditures].[SchoolYear].["&amp;$N$6&amp;"]","[Expenditures].[DistTitle].["&amp;DistrictBySize[[#This Row],[DistTitle]]&amp;"]")/G64,"")</f>
        <v>20037.010346938772</v>
      </c>
      <c r="J64" s="49" vm="92">
        <f t="shared" si="0"/>
        <v>3430</v>
      </c>
      <c r="K64" s="51">
        <f>IF(G64="",NA(),IF(DistrictBySize[[#This Row],[DistrictGroupTitle]]=$N$2,IF($N$7="All Activities",I64,H64),NA()))</f>
        <v>20037.010346938772</v>
      </c>
    </row>
    <row r="65" spans="1:11" x14ac:dyDescent="0.25">
      <c r="A65" s="1" t="s">
        <v>56</v>
      </c>
      <c r="B65" s="1" t="s">
        <v>57</v>
      </c>
      <c r="C65" s="1" t="s">
        <v>682</v>
      </c>
      <c r="D65" s="1" t="s">
        <v>227</v>
      </c>
      <c r="E65" s="1" t="s">
        <v>683</v>
      </c>
      <c r="F65">
        <v>3359.84</v>
      </c>
      <c r="G65" vm="62">
        <f t="shared" si="1"/>
        <v>3383.38</v>
      </c>
      <c r="H6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Row],[DistTitle]]&amp;"]")/G65,"")</f>
        <v/>
      </c>
      <c r="I65" s="49">
        <f>IFERROR(CUBEVALUE("ThisWorkbookDataModel","[Measures].[Exp]","[Expenditures].[SchoolYear].["&amp;$N$6&amp;"]","[Expenditures].[DistTitle].["&amp;DistrictBySize[[#This Row],[DistTitle]]&amp;"]")/G65,"")</f>
        <v>16081.156769266237</v>
      </c>
      <c r="J65" s="49" vm="62">
        <f t="shared" si="0"/>
        <v>3383.38</v>
      </c>
      <c r="K65" s="51">
        <f>IF(G65="",NA(),IF(DistrictBySize[[#This Row],[DistrictGroupTitle]]=$N$2,IF($N$7="All Activities",I65,H65),NA()))</f>
        <v>16081.156769266237</v>
      </c>
    </row>
    <row r="66" spans="1:11" x14ac:dyDescent="0.25">
      <c r="A66" s="1" t="s">
        <v>56</v>
      </c>
      <c r="B66" s="1" t="s">
        <v>57</v>
      </c>
      <c r="C66" s="1" t="s">
        <v>303</v>
      </c>
      <c r="D66" s="1" t="s">
        <v>258</v>
      </c>
      <c r="E66" s="1" t="s">
        <v>304</v>
      </c>
      <c r="F66">
        <v>5847.55</v>
      </c>
      <c r="G66" vm="75">
        <f t="shared" si="1"/>
        <v>5916.16</v>
      </c>
      <c r="H6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Row],[DistTitle]]&amp;"]")/G66,"")</f>
        <v/>
      </c>
      <c r="I66" s="49">
        <f>IFERROR(CUBEVALUE("ThisWorkbookDataModel","[Measures].[Exp]","[Expenditures].[SchoolYear].["&amp;$N$6&amp;"]","[Expenditures].[DistTitle].["&amp;DistrictBySize[[#This Row],[DistTitle]]&amp;"]")/G66,"")</f>
        <v>17521.244410225558</v>
      </c>
      <c r="J66" s="49" t="e">
        <f t="shared" ref="J66:J129" si="2">IF(ISNA(K66),NA(),G66)</f>
        <v>#N/A</v>
      </c>
      <c r="K66" s="51" t="e">
        <f>IF(G66="",NA(),IF(DistrictBySize[[#This Row],[DistrictGroupTitle]]=$N$2,IF($N$7="All Activities",I66,H66),NA()))</f>
        <v>#N/A</v>
      </c>
    </row>
    <row r="67" spans="1:11" x14ac:dyDescent="0.25">
      <c r="A67" s="1" t="s">
        <v>56</v>
      </c>
      <c r="B67" s="1" t="s">
        <v>57</v>
      </c>
      <c r="C67" s="1" t="s">
        <v>422</v>
      </c>
      <c r="D67" s="1" t="s">
        <v>222</v>
      </c>
      <c r="E67" s="1" t="s">
        <v>423</v>
      </c>
      <c r="F67">
        <v>84.33</v>
      </c>
      <c r="G67" vm="156">
        <f t="shared" ref="G67:G130" si="3">IFERROR(CUBEVALUE("ThisWorkbookDataModel","[Measures].[Enr]","[Enrollment].[SchoolYear].["&amp;$N$6&amp;"]","[Enrollment].[DistTitle].["&amp;E67&amp;"]"),"")</f>
        <v>85.91</v>
      </c>
      <c r="H6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Row],[DistTitle]]&amp;"]")/G67,"")</f>
        <v/>
      </c>
      <c r="I67" s="49">
        <f>IFERROR(CUBEVALUE("ThisWorkbookDataModel","[Measures].[Exp]","[Expenditures].[SchoolYear].["&amp;$N$6&amp;"]","[Expenditures].[DistTitle].["&amp;DistrictBySize[[#This Row],[DistTitle]]&amp;"]")/G67,"")</f>
        <v>34365.604586194851</v>
      </c>
      <c r="J67" s="49" t="e">
        <f t="shared" si="2"/>
        <v>#N/A</v>
      </c>
      <c r="K67" s="51" t="e">
        <f>IF(G67="",NA(),IF(DistrictBySize[[#This Row],[DistrictGroupTitle]]=$N$2,IF($N$7="All Activities",I67,H67),NA()))</f>
        <v>#N/A</v>
      </c>
    </row>
    <row r="68" spans="1:11" x14ac:dyDescent="0.25">
      <c r="A68" s="1" t="s">
        <v>56</v>
      </c>
      <c r="B68" s="1" t="s">
        <v>57</v>
      </c>
      <c r="C68" s="1" t="s">
        <v>522</v>
      </c>
      <c r="D68" s="1" t="s">
        <v>230</v>
      </c>
      <c r="E68" s="1" t="s">
        <v>523</v>
      </c>
      <c r="F68">
        <v>2016.86</v>
      </c>
      <c r="G68" vm="204">
        <f t="shared" si="3"/>
        <v>1958.39</v>
      </c>
      <c r="H6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Row],[DistTitle]]&amp;"]")/G68,"")</f>
        <v/>
      </c>
      <c r="I68" s="49">
        <f>IFERROR(CUBEVALUE("ThisWorkbookDataModel","[Measures].[Exp]","[Expenditures].[SchoolYear].["&amp;$N$6&amp;"]","[Expenditures].[DistTitle].["&amp;DistrictBySize[[#This Row],[DistTitle]]&amp;"]")/G68,"")</f>
        <v>18001.690010672031</v>
      </c>
      <c r="J68" s="49" t="e">
        <f t="shared" si="2"/>
        <v>#N/A</v>
      </c>
      <c r="K68" s="51" t="e">
        <f>IF(G68="",NA(),IF(DistrictBySize[[#This Row],[DistrictGroupTitle]]=$N$2,IF($N$7="All Activities",I68,H68),NA()))</f>
        <v>#N/A</v>
      </c>
    </row>
    <row r="69" spans="1:11" x14ac:dyDescent="0.25">
      <c r="A69" s="1" t="s">
        <v>56</v>
      </c>
      <c r="B69" s="1" t="s">
        <v>57</v>
      </c>
      <c r="C69" s="1" t="s">
        <v>558</v>
      </c>
      <c r="D69" s="1" t="s">
        <v>267</v>
      </c>
      <c r="E69" s="1" t="s">
        <v>559</v>
      </c>
      <c r="F69">
        <v>20124.8</v>
      </c>
      <c r="G69" vm="246">
        <f t="shared" si="3"/>
        <v>20104.41</v>
      </c>
      <c r="H6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Row],[DistTitle]]&amp;"]")/G69,"")</f>
        <v/>
      </c>
      <c r="I69" s="49">
        <f>IFERROR(CUBEVALUE("ThisWorkbookDataModel","[Measures].[Exp]","[Expenditures].[SchoolYear].["&amp;$N$6&amp;"]","[Expenditures].[DistTitle].["&amp;DistrictBySize[[#This Row],[DistTitle]]&amp;"]")/G69,"")</f>
        <v>19835.136723733747</v>
      </c>
      <c r="J69" s="49" t="e">
        <f t="shared" si="2"/>
        <v>#N/A</v>
      </c>
      <c r="K69" s="51" t="e">
        <f>IF(G69="",NA(),IF(DistrictBySize[[#This Row],[DistrictGroupTitle]]=$N$2,IF($N$7="All Activities",I69,H69),NA()))</f>
        <v>#N/A</v>
      </c>
    </row>
    <row r="70" spans="1:11" x14ac:dyDescent="0.25">
      <c r="A70" s="1" t="s">
        <v>56</v>
      </c>
      <c r="B70" s="1" t="s">
        <v>57</v>
      </c>
      <c r="C70" s="1" t="s">
        <v>424</v>
      </c>
      <c r="D70" s="1" t="s">
        <v>227</v>
      </c>
      <c r="E70" s="1" t="s">
        <v>425</v>
      </c>
      <c r="F70">
        <v>3313.45</v>
      </c>
      <c r="G70" vm="288">
        <f t="shared" si="3"/>
        <v>3269.48</v>
      </c>
      <c r="H7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Row],[DistTitle]]&amp;"]")/G70,"")</f>
        <v/>
      </c>
      <c r="I70" s="49">
        <f>IFERROR(CUBEVALUE("ThisWorkbookDataModel","[Measures].[Exp]","[Expenditures].[SchoolYear].["&amp;$N$6&amp;"]","[Expenditures].[DistTitle].["&amp;DistrictBySize[[#This Row],[DistTitle]]&amp;"]")/G70,"")</f>
        <v>16994.417173373131</v>
      </c>
      <c r="J70" s="49" vm="288">
        <f t="shared" si="2"/>
        <v>3269.48</v>
      </c>
      <c r="K70" s="51">
        <f>IF(G70="",NA(),IF(DistrictBySize[[#This Row],[DistrictGroupTitle]]=$N$2,IF($N$7="All Activities",I70,H70),NA()))</f>
        <v>16994.417173373131</v>
      </c>
    </row>
    <row r="71" spans="1:11" x14ac:dyDescent="0.25">
      <c r="A71" s="1" t="s">
        <v>56</v>
      </c>
      <c r="B71" s="1" t="s">
        <v>57</v>
      </c>
      <c r="C71" s="1" t="s">
        <v>344</v>
      </c>
      <c r="D71" s="1" t="s">
        <v>239</v>
      </c>
      <c r="E71" s="1" t="s">
        <v>345</v>
      </c>
      <c r="F71">
        <v>1636.13</v>
      </c>
      <c r="G71" vm="185">
        <f t="shared" si="3"/>
        <v>1678.73</v>
      </c>
      <c r="H7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Row],[DistTitle]]&amp;"]")/G71,"")</f>
        <v/>
      </c>
      <c r="I71" s="49">
        <f>IFERROR(CUBEVALUE("ThisWorkbookDataModel","[Measures].[Exp]","[Expenditures].[SchoolYear].["&amp;$N$6&amp;"]","[Expenditures].[DistTitle].["&amp;DistrictBySize[[#This Row],[DistTitle]]&amp;"]")/G71,"")</f>
        <v>17828.070446111047</v>
      </c>
      <c r="J71" s="49" t="e">
        <f t="shared" si="2"/>
        <v>#N/A</v>
      </c>
      <c r="K71" s="51" t="e">
        <f>IF(G71="",NA(),IF(DistrictBySize[[#This Row],[DistrictGroupTitle]]=$N$2,IF($N$7="All Activities",I71,H71),NA()))</f>
        <v>#N/A</v>
      </c>
    </row>
    <row r="72" spans="1:11" x14ac:dyDescent="0.25">
      <c r="A72" s="1" t="s">
        <v>56</v>
      </c>
      <c r="B72" s="1" t="s">
        <v>57</v>
      </c>
      <c r="C72" s="1" t="s">
        <v>674</v>
      </c>
      <c r="D72" s="1" t="s">
        <v>222</v>
      </c>
      <c r="E72" s="1" t="s">
        <v>675</v>
      </c>
      <c r="F72">
        <v>70.599999999999994</v>
      </c>
      <c r="G72" vm="192">
        <f t="shared" si="3"/>
        <v>77.47</v>
      </c>
      <c r="H7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Row],[DistTitle]]&amp;"]")/G72,"")</f>
        <v/>
      </c>
      <c r="I72" s="49">
        <f>IFERROR(CUBEVALUE("ThisWorkbookDataModel","[Measures].[Exp]","[Expenditures].[SchoolYear].["&amp;$N$6&amp;"]","[Expenditures].[DistTitle].["&amp;DistrictBySize[[#This Row],[DistTitle]]&amp;"]")/G72,"")</f>
        <v>41005.843681425067</v>
      </c>
      <c r="J72" s="49" t="e">
        <f t="shared" si="2"/>
        <v>#N/A</v>
      </c>
      <c r="K72" s="51" t="e">
        <f>IF(G72="",NA(),IF(DistrictBySize[[#This Row],[DistrictGroupTitle]]=$N$2,IF($N$7="All Activities",I72,H72),NA()))</f>
        <v>#N/A</v>
      </c>
    </row>
    <row r="73" spans="1:11" x14ac:dyDescent="0.25">
      <c r="A73" s="1" t="s">
        <v>56</v>
      </c>
      <c r="B73" s="1" t="s">
        <v>57</v>
      </c>
      <c r="C73" s="1" t="s">
        <v>65</v>
      </c>
      <c r="D73" s="1" t="s">
        <v>59</v>
      </c>
      <c r="E73" s="1" t="s">
        <v>66</v>
      </c>
      <c r="F73">
        <v>406.41</v>
      </c>
      <c r="G73" vm="328">
        <f t="shared" si="3"/>
        <v>380.3</v>
      </c>
      <c r="H7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Row],[DistTitle]]&amp;"]")/G73,"")</f>
        <v/>
      </c>
      <c r="I73" s="49">
        <f>IFERROR(CUBEVALUE("ThisWorkbookDataModel","[Measures].[Exp]","[Expenditures].[SchoolYear].["&amp;$N$6&amp;"]","[Expenditures].[DistTitle].["&amp;DistrictBySize[[#This Row],[DistTitle]]&amp;"]")/G73,"")</f>
        <v>18895.61635550881</v>
      </c>
      <c r="J73" s="49" t="e">
        <f t="shared" si="2"/>
        <v>#N/A</v>
      </c>
      <c r="K73" s="51" t="e">
        <f>IF(G73="",NA(),IF(DistrictBySize[[#This Row],[DistrictGroupTitle]]=$N$2,IF($N$7="All Activities",I73,H73),NA()))</f>
        <v>#N/A</v>
      </c>
    </row>
    <row r="74" spans="1:11" x14ac:dyDescent="0.25">
      <c r="A74" s="1" t="s">
        <v>56</v>
      </c>
      <c r="B74" s="1" t="s">
        <v>57</v>
      </c>
      <c r="C74" s="1" t="s">
        <v>370</v>
      </c>
      <c r="D74" s="1" t="s">
        <v>227</v>
      </c>
      <c r="E74" s="1" t="s">
        <v>371</v>
      </c>
      <c r="F74">
        <v>4374.97</v>
      </c>
      <c r="G74" vm="280">
        <f t="shared" si="3"/>
        <v>4356.09</v>
      </c>
      <c r="H7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Row],[DistTitle]]&amp;"]")/G74,"")</f>
        <v/>
      </c>
      <c r="I74" s="49">
        <f>IFERROR(CUBEVALUE("ThisWorkbookDataModel","[Measures].[Exp]","[Expenditures].[SchoolYear].["&amp;$N$6&amp;"]","[Expenditures].[DistTitle].["&amp;DistrictBySize[[#This Row],[DistTitle]]&amp;"]")/G74,"")</f>
        <v>18040.866768133812</v>
      </c>
      <c r="J74" s="49" vm="280">
        <f t="shared" si="2"/>
        <v>4356.09</v>
      </c>
      <c r="K74" s="51">
        <f>IF(G74="",NA(),IF(DistrictBySize[[#This Row],[DistrictGroupTitle]]=$N$2,IF($N$7="All Activities",I74,H74),NA()))</f>
        <v>18040.866768133812</v>
      </c>
    </row>
    <row r="75" spans="1:11" x14ac:dyDescent="0.25">
      <c r="A75" s="1" t="s">
        <v>56</v>
      </c>
      <c r="B75" s="1" t="s">
        <v>57</v>
      </c>
      <c r="C75" s="1" t="s">
        <v>333</v>
      </c>
      <c r="D75" s="1" t="s">
        <v>230</v>
      </c>
      <c r="E75" s="1" t="s">
        <v>334</v>
      </c>
      <c r="F75">
        <v>2709.97</v>
      </c>
      <c r="G75" vm="39">
        <f t="shared" si="3"/>
        <v>2702.29</v>
      </c>
      <c r="H7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Row],[DistTitle]]&amp;"]")/G75,"")</f>
        <v/>
      </c>
      <c r="I75" s="49">
        <f>IFERROR(CUBEVALUE("ThisWorkbookDataModel","[Measures].[Exp]","[Expenditures].[SchoolYear].["&amp;$N$6&amp;"]","[Expenditures].[DistTitle].["&amp;DistrictBySize[[#This Row],[DistTitle]]&amp;"]")/G75,"")</f>
        <v>17050.854453074982</v>
      </c>
      <c r="J75" s="49" t="e">
        <f t="shared" si="2"/>
        <v>#N/A</v>
      </c>
      <c r="K75" s="51" t="e">
        <f>IF(G75="",NA(),IF(DistrictBySize[[#This Row],[DistrictGroupTitle]]=$N$2,IF($N$7="All Activities",I75,H75),NA()))</f>
        <v>#N/A</v>
      </c>
    </row>
    <row r="76" spans="1:11" x14ac:dyDescent="0.25">
      <c r="A76" s="1" t="s">
        <v>56</v>
      </c>
      <c r="B76" s="1" t="s">
        <v>57</v>
      </c>
      <c r="C76" s="1" t="s">
        <v>448</v>
      </c>
      <c r="D76" s="1" t="s">
        <v>222</v>
      </c>
      <c r="E76" s="1" t="s">
        <v>449</v>
      </c>
      <c r="F76">
        <v>53.2</v>
      </c>
      <c r="G76" vm="93">
        <f t="shared" si="3"/>
        <v>58.9</v>
      </c>
      <c r="H7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Row],[DistTitle]]&amp;"]")/G76,"")</f>
        <v/>
      </c>
      <c r="I76" s="49">
        <f>IFERROR(CUBEVALUE("ThisWorkbookDataModel","[Measures].[Exp]","[Expenditures].[SchoolYear].["&amp;$N$6&amp;"]","[Expenditures].[DistTitle].["&amp;DistrictBySize[[#This Row],[DistTitle]]&amp;"]")/G76,"")</f>
        <v>22677.516638370118</v>
      </c>
      <c r="J76" s="49" t="e">
        <f t="shared" si="2"/>
        <v>#N/A</v>
      </c>
      <c r="K76" s="51" t="e">
        <f>IF(G76="",NA(),IF(DistrictBySize[[#This Row],[DistrictGroupTitle]]=$N$2,IF($N$7="All Activities",I76,H76),NA()))</f>
        <v>#N/A</v>
      </c>
    </row>
    <row r="77" spans="1:11" x14ac:dyDescent="0.25">
      <c r="A77" s="1" t="s">
        <v>56</v>
      </c>
      <c r="B77" s="1" t="s">
        <v>57</v>
      </c>
      <c r="C77" s="1" t="s">
        <v>552</v>
      </c>
      <c r="D77" s="1" t="s">
        <v>236</v>
      </c>
      <c r="E77" s="1" t="s">
        <v>553</v>
      </c>
      <c r="F77">
        <v>19884.830000000002</v>
      </c>
      <c r="G77" vm="117">
        <f t="shared" si="3"/>
        <v>19794.310000000001</v>
      </c>
      <c r="H7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Row],[DistTitle]]&amp;"]")/G77,"")</f>
        <v/>
      </c>
      <c r="I77" s="49">
        <f>IFERROR(CUBEVALUE("ThisWorkbookDataModel","[Measures].[Exp]","[Expenditures].[SchoolYear].["&amp;$N$6&amp;"]","[Expenditures].[DistTitle].["&amp;DistrictBySize[[#This Row],[DistTitle]]&amp;"]")/G77,"")</f>
        <v>19576.328639391824</v>
      </c>
      <c r="J77" s="49" t="e">
        <f t="shared" si="2"/>
        <v>#N/A</v>
      </c>
      <c r="K77" s="51" t="e">
        <f>IF(G77="",NA(),IF(DistrictBySize[[#This Row],[DistrictGroupTitle]]=$N$2,IF($N$7="All Activities",I77,H77),NA()))</f>
        <v>#N/A</v>
      </c>
    </row>
    <row r="78" spans="1:11" x14ac:dyDescent="0.25">
      <c r="A78" s="1" t="s">
        <v>56</v>
      </c>
      <c r="B78" s="1" t="s">
        <v>57</v>
      </c>
      <c r="C78" s="1" t="s">
        <v>275</v>
      </c>
      <c r="D78" s="1" t="s">
        <v>267</v>
      </c>
      <c r="E78" s="1" t="s">
        <v>276</v>
      </c>
      <c r="F78">
        <v>22065.51</v>
      </c>
      <c r="G78" vm="130">
        <f t="shared" si="3"/>
        <v>22470.38</v>
      </c>
      <c r="H7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Row],[DistTitle]]&amp;"]")/G78,"")</f>
        <v/>
      </c>
      <c r="I78" s="49">
        <f>IFERROR(CUBEVALUE("ThisWorkbookDataModel","[Measures].[Exp]","[Expenditures].[SchoolYear].["&amp;$N$6&amp;"]","[Expenditures].[DistTitle].["&amp;DistrictBySize[[#This Row],[DistTitle]]&amp;"]")/G78,"")</f>
        <v>18520.588008747513</v>
      </c>
      <c r="J78" s="49" t="e">
        <f t="shared" si="2"/>
        <v>#N/A</v>
      </c>
      <c r="K78" s="51" t="e">
        <f>IF(G78="",NA(),IF(DistrictBySize[[#This Row],[DistrictGroupTitle]]=$N$2,IF($N$7="All Activities",I78,H78),NA()))</f>
        <v>#N/A</v>
      </c>
    </row>
    <row r="79" spans="1:11" x14ac:dyDescent="0.25">
      <c r="A79" s="1" t="s">
        <v>56</v>
      </c>
      <c r="B79" s="1" t="s">
        <v>57</v>
      </c>
      <c r="C79" s="1" t="s">
        <v>620</v>
      </c>
      <c r="D79" s="1" t="s">
        <v>222</v>
      </c>
      <c r="E79" s="1" t="s">
        <v>621</v>
      </c>
      <c r="F79">
        <v>40.200000000000003</v>
      </c>
      <c r="G79" vm="157">
        <f t="shared" si="3"/>
        <v>34.799999999999997</v>
      </c>
      <c r="H7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Row],[DistTitle]]&amp;"]")/G79,"")</f>
        <v/>
      </c>
      <c r="I79" s="49">
        <f>IFERROR(CUBEVALUE("ThisWorkbookDataModel","[Measures].[Exp]","[Expenditures].[SchoolYear].["&amp;$N$6&amp;"]","[Expenditures].[DistTitle].["&amp;DistrictBySize[[#This Row],[DistTitle]]&amp;"]")/G79,"")</f>
        <v>19841.499137931034</v>
      </c>
      <c r="J79" s="49" t="e">
        <f t="shared" si="2"/>
        <v>#N/A</v>
      </c>
      <c r="K79" s="51" t="e">
        <f>IF(G79="",NA(),IF(DistrictBySize[[#This Row],[DistrictGroupTitle]]=$N$2,IF($N$7="All Activities",I79,H79),NA()))</f>
        <v>#N/A</v>
      </c>
    </row>
    <row r="80" spans="1:11" x14ac:dyDescent="0.25">
      <c r="A80" s="1" t="s">
        <v>56</v>
      </c>
      <c r="B80" s="1" t="s">
        <v>57</v>
      </c>
      <c r="C80" s="1" t="s">
        <v>368</v>
      </c>
      <c r="D80" s="1" t="s">
        <v>267</v>
      </c>
      <c r="E80" s="1" t="s">
        <v>369</v>
      </c>
      <c r="F80">
        <v>21225.41</v>
      </c>
      <c r="G80" vm="205">
        <f t="shared" si="3"/>
        <v>20919.62</v>
      </c>
      <c r="H8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Row],[DistTitle]]&amp;"]")/G80,"")</f>
        <v/>
      </c>
      <c r="I80" s="49">
        <f>IFERROR(CUBEVALUE("ThisWorkbookDataModel","[Measures].[Exp]","[Expenditures].[SchoolYear].["&amp;$N$6&amp;"]","[Expenditures].[DistTitle].["&amp;DistrictBySize[[#This Row],[DistTitle]]&amp;"]")/G80,"")</f>
        <v>19843.509524551591</v>
      </c>
      <c r="J80" s="49" t="e">
        <f t="shared" si="2"/>
        <v>#N/A</v>
      </c>
      <c r="K80" s="51" t="e">
        <f>IF(G80="",NA(),IF(DistrictBySize[[#This Row],[DistrictGroupTitle]]=$N$2,IF($N$7="All Activities",I80,H80),NA()))</f>
        <v>#N/A</v>
      </c>
    </row>
    <row r="81" spans="1:11" x14ac:dyDescent="0.25">
      <c r="A81" s="1" t="s">
        <v>56</v>
      </c>
      <c r="B81" s="1" t="s">
        <v>57</v>
      </c>
      <c r="C81" s="1" t="s">
        <v>652</v>
      </c>
      <c r="D81" s="1" t="s">
        <v>227</v>
      </c>
      <c r="E81" s="1" t="s">
        <v>653</v>
      </c>
      <c r="F81">
        <v>4692.9799999999996</v>
      </c>
      <c r="G81" vm="247">
        <f t="shared" si="3"/>
        <v>4618.8999999999996</v>
      </c>
      <c r="H8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Row],[DistTitle]]&amp;"]")/G81,"")</f>
        <v/>
      </c>
      <c r="I81" s="49">
        <f>IFERROR(CUBEVALUE("ThisWorkbookDataModel","[Measures].[Exp]","[Expenditures].[SchoolYear].["&amp;$N$6&amp;"]","[Expenditures].[DistTitle].["&amp;DistrictBySize[[#This Row],[DistTitle]]&amp;"]")/G81,"")</f>
        <v>19560.258897140011</v>
      </c>
      <c r="J81" s="49" vm="247">
        <f t="shared" si="2"/>
        <v>4618.8999999999996</v>
      </c>
      <c r="K81" s="51">
        <f>IF(G81="",NA(),IF(DistrictBySize[[#This Row],[DistrictGroupTitle]]=$N$2,IF($N$7="All Activities",I81,H81),NA()))</f>
        <v>19560.258897140011</v>
      </c>
    </row>
    <row r="82" spans="1:11" x14ac:dyDescent="0.25">
      <c r="A82" s="1" t="s">
        <v>56</v>
      </c>
      <c r="B82" s="1" t="s">
        <v>57</v>
      </c>
      <c r="C82" s="1" t="s">
        <v>526</v>
      </c>
      <c r="D82" s="1" t="s">
        <v>227</v>
      </c>
      <c r="E82" s="1" t="s">
        <v>527</v>
      </c>
      <c r="F82">
        <v>3901.2</v>
      </c>
      <c r="G82" vm="289">
        <f t="shared" si="3"/>
        <v>3873.29</v>
      </c>
      <c r="H8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Row],[DistTitle]]&amp;"]")/G82,"")</f>
        <v/>
      </c>
      <c r="I82" s="49">
        <f>IFERROR(CUBEVALUE("ThisWorkbookDataModel","[Measures].[Exp]","[Expenditures].[SchoolYear].["&amp;$N$6&amp;"]","[Expenditures].[DistTitle].["&amp;DistrictBySize[[#This Row],[DistTitle]]&amp;"]")/G82,"")</f>
        <v>18004.473744542753</v>
      </c>
      <c r="J82" s="49" vm="289">
        <f t="shared" si="2"/>
        <v>3873.29</v>
      </c>
      <c r="K82" s="51">
        <f>IF(G82="",NA(),IF(DistrictBySize[[#This Row],[DistrictGroupTitle]]=$N$2,IF($N$7="All Activities",I82,H82),NA()))</f>
        <v>18004.473744542753</v>
      </c>
    </row>
    <row r="83" spans="1:11" x14ac:dyDescent="0.25">
      <c r="A83" s="1" t="s">
        <v>56</v>
      </c>
      <c r="B83" s="1" t="s">
        <v>57</v>
      </c>
      <c r="C83" s="1" t="s">
        <v>241</v>
      </c>
      <c r="D83" s="1" t="s">
        <v>233</v>
      </c>
      <c r="E83" s="1" t="s">
        <v>242</v>
      </c>
      <c r="F83">
        <v>858.8</v>
      </c>
      <c r="G83" vm="270">
        <f t="shared" si="3"/>
        <v>855.17</v>
      </c>
      <c r="H8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Row],[DistTitle]]&amp;"]")/G83,"")</f>
        <v/>
      </c>
      <c r="I83" s="49">
        <f>IFERROR(CUBEVALUE("ThisWorkbookDataModel","[Measures].[Exp]","[Expenditures].[SchoolYear].["&amp;$N$6&amp;"]","[Expenditures].[DistTitle].["&amp;DistrictBySize[[#This Row],[DistTitle]]&amp;"]")/G83,"")</f>
        <v>17362.719389127309</v>
      </c>
      <c r="J83" s="49" t="e">
        <f t="shared" si="2"/>
        <v>#N/A</v>
      </c>
      <c r="K83" s="51" t="e">
        <f>IF(G83="",NA(),IF(DistrictBySize[[#This Row],[DistrictGroupTitle]]=$N$2,IF($N$7="All Activities",I83,H83),NA()))</f>
        <v>#N/A</v>
      </c>
    </row>
    <row r="84" spans="1:11" x14ac:dyDescent="0.25">
      <c r="A84" s="1" t="s">
        <v>56</v>
      </c>
      <c r="B84" s="1" t="s">
        <v>57</v>
      </c>
      <c r="C84" s="1" t="s">
        <v>518</v>
      </c>
      <c r="D84" s="1" t="s">
        <v>258</v>
      </c>
      <c r="E84" s="1" t="s">
        <v>519</v>
      </c>
      <c r="F84">
        <v>6966.38</v>
      </c>
      <c r="G84" vm="276">
        <f t="shared" si="3"/>
        <v>7050.76</v>
      </c>
      <c r="H8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Row],[DistTitle]]&amp;"]")/G84,"")</f>
        <v/>
      </c>
      <c r="I84" s="49">
        <f>IFERROR(CUBEVALUE("ThisWorkbookDataModel","[Measures].[Exp]","[Expenditures].[SchoolYear].["&amp;$N$6&amp;"]","[Expenditures].[DistTitle].["&amp;DistrictBySize[[#This Row],[DistTitle]]&amp;"]")/G84,"")</f>
        <v>20315.519359615133</v>
      </c>
      <c r="J84" s="49" t="e">
        <f t="shared" si="2"/>
        <v>#N/A</v>
      </c>
      <c r="K84" s="51" t="e">
        <f>IF(G84="",NA(),IF(DistrictBySize[[#This Row],[DistrictGroupTitle]]=$N$2,IF($N$7="All Activities",I84,H84),NA()))</f>
        <v>#N/A</v>
      </c>
    </row>
    <row r="85" spans="1:11" x14ac:dyDescent="0.25">
      <c r="A85" s="1" t="s">
        <v>56</v>
      </c>
      <c r="B85" s="1" t="s">
        <v>57</v>
      </c>
      <c r="C85" s="1" t="s">
        <v>592</v>
      </c>
      <c r="D85" s="1" t="s">
        <v>233</v>
      </c>
      <c r="E85" s="1" t="s">
        <v>593</v>
      </c>
      <c r="F85">
        <v>873.86</v>
      </c>
      <c r="G85" vm="329">
        <f t="shared" si="3"/>
        <v>869.87</v>
      </c>
      <c r="H8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Row],[DistTitle]]&amp;"]")/G85,"")</f>
        <v/>
      </c>
      <c r="I85" s="49">
        <f>IFERROR(CUBEVALUE("ThisWorkbookDataModel","[Measures].[Exp]","[Expenditures].[SchoolYear].["&amp;$N$6&amp;"]","[Expenditures].[DistTitle].["&amp;DistrictBySize[[#This Row],[DistTitle]]&amp;"]")/G85,"")</f>
        <v>16066.955165714417</v>
      </c>
      <c r="J85" s="49" t="e">
        <f t="shared" si="2"/>
        <v>#N/A</v>
      </c>
      <c r="K85" s="51" t="e">
        <f>IF(G85="",NA(),IF(DistrictBySize[[#This Row],[DistrictGroupTitle]]=$N$2,IF($N$7="All Activities",I85,H85),NA()))</f>
        <v>#N/A</v>
      </c>
    </row>
    <row r="86" spans="1:11" x14ac:dyDescent="0.25">
      <c r="A86" s="1" t="s">
        <v>56</v>
      </c>
      <c r="B86" s="1" t="s">
        <v>57</v>
      </c>
      <c r="C86" s="1" t="s">
        <v>209</v>
      </c>
      <c r="D86" s="1" t="s">
        <v>59</v>
      </c>
      <c r="E86" s="1" t="s">
        <v>210</v>
      </c>
      <c r="F86">
        <v>116.96</v>
      </c>
      <c r="G86" vm="320">
        <f t="shared" si="3"/>
        <v>111.18</v>
      </c>
      <c r="H8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Row],[DistTitle]]&amp;"]")/G86,"")</f>
        <v/>
      </c>
      <c r="I86" s="49">
        <f>IFERROR(CUBEVALUE("ThisWorkbookDataModel","[Measures].[Exp]","[Expenditures].[SchoolYear].["&amp;$N$6&amp;"]","[Expenditures].[DistTitle].["&amp;DistrictBySize[[#This Row],[DistTitle]]&amp;"]")/G86,"")</f>
        <v>32052.388918870296</v>
      </c>
      <c r="J86" s="49" t="e">
        <f t="shared" si="2"/>
        <v>#N/A</v>
      </c>
      <c r="K86" s="51" t="e">
        <f>IF(G86="",NA(),IF(DistrictBySize[[#This Row],[DistrictGroupTitle]]=$N$2,IF($N$7="All Activities",I86,H86),NA()))</f>
        <v>#N/A</v>
      </c>
    </row>
    <row r="87" spans="1:11" x14ac:dyDescent="0.25">
      <c r="A87" s="1" t="s">
        <v>56</v>
      </c>
      <c r="B87" s="1" t="s">
        <v>57</v>
      </c>
      <c r="C87" s="1" t="s">
        <v>436</v>
      </c>
      <c r="D87" s="1" t="s">
        <v>222</v>
      </c>
      <c r="E87" s="1" t="s">
        <v>437</v>
      </c>
      <c r="F87">
        <v>55.4</v>
      </c>
      <c r="G87" vm="40">
        <f t="shared" si="3"/>
        <v>61.6</v>
      </c>
      <c r="H8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Row],[DistTitle]]&amp;"]")/G87,"")</f>
        <v/>
      </c>
      <c r="I87" s="49">
        <f>IFERROR(CUBEVALUE("ThisWorkbookDataModel","[Measures].[Exp]","[Expenditures].[SchoolYear].["&amp;$N$6&amp;"]","[Expenditures].[DistTitle].["&amp;DistrictBySize[[#This Row],[DistTitle]]&amp;"]")/G87,"")</f>
        <v>47010.148701298705</v>
      </c>
      <c r="J87" s="49" t="e">
        <f t="shared" si="2"/>
        <v>#N/A</v>
      </c>
      <c r="K87" s="51" t="e">
        <f>IF(G87="",NA(),IF(DistrictBySize[[#This Row],[DistrictGroupTitle]]=$N$2,IF($N$7="All Activities",I87,H87),NA()))</f>
        <v>#N/A</v>
      </c>
    </row>
    <row r="88" spans="1:11" x14ac:dyDescent="0.25">
      <c r="A88" s="1" t="s">
        <v>56</v>
      </c>
      <c r="B88" s="1" t="s">
        <v>57</v>
      </c>
      <c r="C88" s="1" t="s">
        <v>442</v>
      </c>
      <c r="D88" s="1" t="s">
        <v>230</v>
      </c>
      <c r="E88" s="1" t="s">
        <v>443</v>
      </c>
      <c r="F88">
        <v>2950.14</v>
      </c>
      <c r="G88" vm="94">
        <f t="shared" si="3"/>
        <v>2934.26</v>
      </c>
      <c r="H8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Row],[DistTitle]]&amp;"]")/G88,"")</f>
        <v/>
      </c>
      <c r="I88" s="49">
        <f>IFERROR(CUBEVALUE("ThisWorkbookDataModel","[Measures].[Exp]","[Expenditures].[SchoolYear].["&amp;$N$6&amp;"]","[Expenditures].[DistTitle].["&amp;DistrictBySize[[#This Row],[DistTitle]]&amp;"]")/G88,"")</f>
        <v>14047.657402547831</v>
      </c>
      <c r="J88" s="49" t="e">
        <f t="shared" si="2"/>
        <v>#N/A</v>
      </c>
      <c r="K88" s="51" t="e">
        <f>IF(G88="",NA(),IF(DistrictBySize[[#This Row],[DistrictGroupTitle]]=$N$2,IF($N$7="All Activities",I88,H88),NA()))</f>
        <v>#N/A</v>
      </c>
    </row>
    <row r="89" spans="1:11" x14ac:dyDescent="0.25">
      <c r="A89" s="1" t="s">
        <v>56</v>
      </c>
      <c r="B89" s="1" t="s">
        <v>57</v>
      </c>
      <c r="C89" s="1" t="s">
        <v>335</v>
      </c>
      <c r="D89" s="1" t="s">
        <v>233</v>
      </c>
      <c r="E89" s="1" t="s">
        <v>336</v>
      </c>
      <c r="F89">
        <v>665.91</v>
      </c>
      <c r="G89" vm="63">
        <f t="shared" si="3"/>
        <v>701.94</v>
      </c>
      <c r="H8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Row],[DistTitle]]&amp;"]")/G89,"")</f>
        <v/>
      </c>
      <c r="I89" s="49">
        <f>IFERROR(CUBEVALUE("ThisWorkbookDataModel","[Measures].[Exp]","[Expenditures].[SchoolYear].["&amp;$N$6&amp;"]","[Expenditures].[DistTitle].["&amp;DistrictBySize[[#This Row],[DistTitle]]&amp;"]")/G89,"")</f>
        <v>19806.959868364818</v>
      </c>
      <c r="J89" s="49" t="e">
        <f t="shared" si="2"/>
        <v>#N/A</v>
      </c>
      <c r="K89" s="51" t="e">
        <f>IF(G89="",NA(),IF(DistrictBySize[[#This Row],[DistrictGroupTitle]]=$N$2,IF($N$7="All Activities",I89,H89),NA()))</f>
        <v>#N/A</v>
      </c>
    </row>
    <row r="90" spans="1:11" x14ac:dyDescent="0.25">
      <c r="A90" s="1" t="s">
        <v>56</v>
      </c>
      <c r="B90" s="1" t="s">
        <v>57</v>
      </c>
      <c r="C90" s="1" t="s">
        <v>688</v>
      </c>
      <c r="D90" s="1" t="s">
        <v>227</v>
      </c>
      <c r="E90" s="1" t="s">
        <v>689</v>
      </c>
      <c r="F90">
        <v>3547.59</v>
      </c>
      <c r="G90" vm="142">
        <f t="shared" si="3"/>
        <v>3573.34</v>
      </c>
      <c r="H9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Row],[DistTitle]]&amp;"]")/G90,"")</f>
        <v/>
      </c>
      <c r="I90" s="49">
        <f>IFERROR(CUBEVALUE("ThisWorkbookDataModel","[Measures].[Exp]","[Expenditures].[SchoolYear].["&amp;$N$6&amp;"]","[Expenditures].[DistTitle].["&amp;DistrictBySize[[#This Row],[DistTitle]]&amp;"]")/G90,"")</f>
        <v>18083.592689192745</v>
      </c>
      <c r="J90" s="49" vm="142">
        <f t="shared" si="2"/>
        <v>3573.34</v>
      </c>
      <c r="K90" s="51">
        <f>IF(G90="",NA(),IF(DistrictBySize[[#This Row],[DistrictGroupTitle]]=$N$2,IF($N$7="All Activities",I90,H90),NA()))</f>
        <v>18083.592689192745</v>
      </c>
    </row>
    <row r="91" spans="1:11" x14ac:dyDescent="0.25">
      <c r="A91" s="1" t="s">
        <v>56</v>
      </c>
      <c r="B91" s="1" t="s">
        <v>57</v>
      </c>
      <c r="C91" s="1" t="s">
        <v>696</v>
      </c>
      <c r="D91" s="1" t="s">
        <v>239</v>
      </c>
      <c r="E91" s="1" t="s">
        <v>697</v>
      </c>
      <c r="F91">
        <v>1380.76</v>
      </c>
      <c r="G91" vm="158">
        <f t="shared" si="3"/>
        <v>1363.53</v>
      </c>
      <c r="H9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Row],[DistTitle]]&amp;"]")/G91,"")</f>
        <v/>
      </c>
      <c r="I91" s="49">
        <f>IFERROR(CUBEVALUE("ThisWorkbookDataModel","[Measures].[Exp]","[Expenditures].[SchoolYear].["&amp;$N$6&amp;"]","[Expenditures].[DistTitle].["&amp;DistrictBySize[[#This Row],[DistTitle]]&amp;"]")/G91,"")</f>
        <v>19535.900559576981</v>
      </c>
      <c r="J91" s="49" t="e">
        <f t="shared" si="2"/>
        <v>#N/A</v>
      </c>
      <c r="K91" s="51" t="e">
        <f>IF(G91="",NA(),IF(DistrictBySize[[#This Row],[DistrictGroupTitle]]=$N$2,IF($N$7="All Activities",I91,H91),NA()))</f>
        <v>#N/A</v>
      </c>
    </row>
    <row r="92" spans="1:11" x14ac:dyDescent="0.25">
      <c r="A92" s="1" t="s">
        <v>56</v>
      </c>
      <c r="B92" s="1" t="s">
        <v>57</v>
      </c>
      <c r="C92" s="1" t="s">
        <v>574</v>
      </c>
      <c r="D92" s="1" t="s">
        <v>230</v>
      </c>
      <c r="E92" s="1" t="s">
        <v>575</v>
      </c>
      <c r="F92">
        <v>2230.87</v>
      </c>
      <c r="G92" vm="206">
        <f t="shared" si="3"/>
        <v>2249.64</v>
      </c>
      <c r="H9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Row],[DistTitle]]&amp;"]")/G92,"")</f>
        <v/>
      </c>
      <c r="I92" s="49">
        <f>IFERROR(CUBEVALUE("ThisWorkbookDataModel","[Measures].[Exp]","[Expenditures].[SchoolYear].["&amp;$N$6&amp;"]","[Expenditures].[DistTitle].["&amp;DistrictBySize[[#This Row],[DistTitle]]&amp;"]")/G92,"")</f>
        <v>18360.993812343309</v>
      </c>
      <c r="J92" s="49" t="e">
        <f t="shared" si="2"/>
        <v>#N/A</v>
      </c>
      <c r="K92" s="51" t="e">
        <f>IF(G92="",NA(),IF(DistrictBySize[[#This Row],[DistrictGroupTitle]]=$N$2,IF($N$7="All Activities",I92,H92),NA()))</f>
        <v>#N/A</v>
      </c>
    </row>
    <row r="93" spans="1:11" x14ac:dyDescent="0.25">
      <c r="A93" s="1" t="s">
        <v>56</v>
      </c>
      <c r="B93" s="1" t="s">
        <v>57</v>
      </c>
      <c r="C93" s="1" t="s">
        <v>145</v>
      </c>
      <c r="D93" s="1" t="s">
        <v>59</v>
      </c>
      <c r="E93" s="1" t="s">
        <v>146</v>
      </c>
      <c r="F93">
        <v>223.88</v>
      </c>
      <c r="G93" vm="248">
        <f t="shared" si="3"/>
        <v>233.2</v>
      </c>
      <c r="H9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Row],[DistTitle]]&amp;"]")/G93,"")</f>
        <v/>
      </c>
      <c r="I93" s="49">
        <f>IFERROR(CUBEVALUE("ThisWorkbookDataModel","[Measures].[Exp]","[Expenditures].[SchoolYear].["&amp;$N$6&amp;"]","[Expenditures].[DistTitle].["&amp;DistrictBySize[[#This Row],[DistTitle]]&amp;"]")/G93,"")</f>
        <v>18232.256217838763</v>
      </c>
      <c r="J93" s="49" t="e">
        <f t="shared" si="2"/>
        <v>#N/A</v>
      </c>
      <c r="K93" s="51" t="e">
        <f>IF(G93="",NA(),IF(DistrictBySize[[#This Row],[DistrictGroupTitle]]=$N$2,IF($N$7="All Activities",I93,H93),NA()))</f>
        <v>#N/A</v>
      </c>
    </row>
    <row r="94" spans="1:11" x14ac:dyDescent="0.25">
      <c r="A94" s="1" t="s">
        <v>56</v>
      </c>
      <c r="B94" s="1" t="s">
        <v>57</v>
      </c>
      <c r="C94" s="1" t="s">
        <v>582</v>
      </c>
      <c r="D94" s="1" t="s">
        <v>222</v>
      </c>
      <c r="E94" s="1" t="s">
        <v>583</v>
      </c>
      <c r="F94">
        <v>44.2</v>
      </c>
      <c r="G94" vm="290">
        <f t="shared" si="3"/>
        <v>37.6</v>
      </c>
      <c r="H9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Row],[DistTitle]]&amp;"]")/G94,"")</f>
        <v/>
      </c>
      <c r="I94" s="49">
        <f>IFERROR(CUBEVALUE("ThisWorkbookDataModel","[Measures].[Exp]","[Expenditures].[SchoolYear].["&amp;$N$6&amp;"]","[Expenditures].[DistTitle].["&amp;DistrictBySize[[#This Row],[DistTitle]]&amp;"]")/G94,"")</f>
        <v>24338.920478723405</v>
      </c>
      <c r="J94" s="49" t="e">
        <f t="shared" si="2"/>
        <v>#N/A</v>
      </c>
      <c r="K94" s="51" t="e">
        <f>IF(G94="",NA(),IF(DistrictBySize[[#This Row],[DistrictGroupTitle]]=$N$2,IF($N$7="All Activities",I94,H94),NA()))</f>
        <v>#N/A</v>
      </c>
    </row>
    <row r="95" spans="1:11" x14ac:dyDescent="0.25">
      <c r="A95" s="1" t="s">
        <v>56</v>
      </c>
      <c r="B95" s="1" t="s">
        <v>57</v>
      </c>
      <c r="C95" s="1" t="s">
        <v>111</v>
      </c>
      <c r="D95" s="1" t="s">
        <v>59</v>
      </c>
      <c r="E95" s="1" t="s">
        <v>112</v>
      </c>
      <c r="F95">
        <v>127</v>
      </c>
      <c r="G95" vm="228">
        <f t="shared" si="3"/>
        <v>150.79</v>
      </c>
      <c r="H9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Row],[DistTitle]]&amp;"]")/G95,"")</f>
        <v/>
      </c>
      <c r="I95" s="49">
        <f>IFERROR(CUBEVALUE("ThisWorkbookDataModel","[Measures].[Exp]","[Expenditures].[SchoolYear].["&amp;$N$6&amp;"]","[Expenditures].[DistTitle].["&amp;DistrictBySize[[#This Row],[DistTitle]]&amp;"]")/G95,"")</f>
        <v>41513.362689833542</v>
      </c>
      <c r="J95" s="49" t="e">
        <f t="shared" si="2"/>
        <v>#N/A</v>
      </c>
      <c r="K95" s="51" t="e">
        <f>IF(G95="",NA(),IF(DistrictBySize[[#This Row],[DistrictGroupTitle]]=$N$2,IF($N$7="All Activities",I95,H95),NA()))</f>
        <v>#N/A</v>
      </c>
    </row>
    <row r="96" spans="1:11" x14ac:dyDescent="0.25">
      <c r="A96" s="1" t="s">
        <v>56</v>
      </c>
      <c r="B96" s="1" t="s">
        <v>57</v>
      </c>
      <c r="C96" s="1" t="s">
        <v>75</v>
      </c>
      <c r="D96" s="1" t="s">
        <v>59</v>
      </c>
      <c r="E96" s="1" t="s">
        <v>76</v>
      </c>
      <c r="F96">
        <v>163.22</v>
      </c>
      <c r="G96" vm="306">
        <f t="shared" si="3"/>
        <v>167.7</v>
      </c>
      <c r="H9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Row],[DistTitle]]&amp;"]")/G96,"")</f>
        <v/>
      </c>
      <c r="I96" s="49">
        <f>IFERROR(CUBEVALUE("ThisWorkbookDataModel","[Measures].[Exp]","[Expenditures].[SchoolYear].["&amp;$N$6&amp;"]","[Expenditures].[DistTitle].["&amp;DistrictBySize[[#This Row],[DistTitle]]&amp;"]")/G96,"")</f>
        <v>17289.029695885511</v>
      </c>
      <c r="J96" s="49" t="e">
        <f t="shared" si="2"/>
        <v>#N/A</v>
      </c>
      <c r="K96" s="51" t="e">
        <f>IF(G96="",NA(),IF(DistrictBySize[[#This Row],[DistrictGroupTitle]]=$N$2,IF($N$7="All Activities",I96,H96),NA()))</f>
        <v>#N/A</v>
      </c>
    </row>
    <row r="97" spans="1:11" x14ac:dyDescent="0.25">
      <c r="A97" s="1" t="s">
        <v>56</v>
      </c>
      <c r="B97" s="1" t="s">
        <v>57</v>
      </c>
      <c r="C97" s="1" t="s">
        <v>636</v>
      </c>
      <c r="D97" s="1" t="s">
        <v>233</v>
      </c>
      <c r="E97" s="1" t="s">
        <v>637</v>
      </c>
      <c r="F97">
        <v>577.11</v>
      </c>
      <c r="G97" vm="330">
        <f t="shared" si="3"/>
        <v>567.22</v>
      </c>
      <c r="H9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Row],[DistTitle]]&amp;"]")/G97,"")</f>
        <v/>
      </c>
      <c r="I97" s="49">
        <f>IFERROR(CUBEVALUE("ThisWorkbookDataModel","[Measures].[Exp]","[Expenditures].[SchoolYear].["&amp;$N$6&amp;"]","[Expenditures].[DistTitle].["&amp;DistrictBySize[[#This Row],[DistTitle]]&amp;"]")/G97,"")</f>
        <v>20493.652833115899</v>
      </c>
      <c r="J97" s="49" t="e">
        <f t="shared" si="2"/>
        <v>#N/A</v>
      </c>
      <c r="K97" s="51" t="e">
        <f>IF(G97="",NA(),IF(DistrictBySize[[#This Row],[DistrictGroupTitle]]=$N$2,IF($N$7="All Activities",I97,H97),NA()))</f>
        <v>#N/A</v>
      </c>
    </row>
    <row r="98" spans="1:11" x14ac:dyDescent="0.25">
      <c r="A98" s="1" t="s">
        <v>56</v>
      </c>
      <c r="B98" s="1" t="s">
        <v>57</v>
      </c>
      <c r="C98" s="1" t="s">
        <v>141</v>
      </c>
      <c r="D98" s="1" t="s">
        <v>59</v>
      </c>
      <c r="E98" s="1" t="s">
        <v>142</v>
      </c>
      <c r="F98">
        <v>115.14</v>
      </c>
      <c r="G98" vm="196">
        <f t="shared" si="3"/>
        <v>111.28</v>
      </c>
      <c r="H9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Row],[DistTitle]]&amp;"]")/G98,"")</f>
        <v/>
      </c>
      <c r="I98" s="49">
        <f>IFERROR(CUBEVALUE("ThisWorkbookDataModel","[Measures].[Exp]","[Expenditures].[SchoolYear].["&amp;$N$6&amp;"]","[Expenditures].[DistTitle].["&amp;DistrictBySize[[#This Row],[DistTitle]]&amp;"]")/G98,"")</f>
        <v>34968.517523364484</v>
      </c>
      <c r="J98" s="49" t="e">
        <f t="shared" si="2"/>
        <v>#N/A</v>
      </c>
      <c r="K98" s="51" t="e">
        <f>IF(G98="",NA(),IF(DistrictBySize[[#This Row],[DistrictGroupTitle]]=$N$2,IF($N$7="All Activities",I98,H98),NA()))</f>
        <v>#N/A</v>
      </c>
    </row>
    <row r="99" spans="1:11" x14ac:dyDescent="0.25">
      <c r="A99" s="1" t="s">
        <v>56</v>
      </c>
      <c r="B99" s="1" t="s">
        <v>57</v>
      </c>
      <c r="C99" s="1" t="s">
        <v>694</v>
      </c>
      <c r="D99" s="1" t="s">
        <v>239</v>
      </c>
      <c r="E99" s="1" t="s">
        <v>695</v>
      </c>
      <c r="F99">
        <v>1054.1300000000001</v>
      </c>
      <c r="G99" vm="41">
        <f t="shared" si="3"/>
        <v>1081.8800000000001</v>
      </c>
      <c r="H9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Row],[DistTitle]]&amp;"]")/G99,"")</f>
        <v/>
      </c>
      <c r="I99" s="49">
        <f>IFERROR(CUBEVALUE("ThisWorkbookDataModel","[Measures].[Exp]","[Expenditures].[SchoolYear].["&amp;$N$6&amp;"]","[Expenditures].[DistTitle].["&amp;DistrictBySize[[#This Row],[DistTitle]]&amp;"]")/G99,"")</f>
        <v>17958.364162384001</v>
      </c>
      <c r="J99" s="49" t="e">
        <f t="shared" si="2"/>
        <v>#N/A</v>
      </c>
      <c r="K99" s="51" t="e">
        <f>IF(G99="",NA(),IF(DistrictBySize[[#This Row],[DistrictGroupTitle]]=$N$2,IF($N$7="All Activities",I99,H99),NA()))</f>
        <v>#N/A</v>
      </c>
    </row>
    <row r="100" spans="1:11" x14ac:dyDescent="0.25">
      <c r="A100" s="1" t="s">
        <v>56</v>
      </c>
      <c r="B100" s="1" t="s">
        <v>57</v>
      </c>
      <c r="C100" s="1" t="s">
        <v>374</v>
      </c>
      <c r="D100" s="1" t="s">
        <v>236</v>
      </c>
      <c r="E100" s="1" t="s">
        <v>375</v>
      </c>
      <c r="F100">
        <v>17623.509999999998</v>
      </c>
      <c r="G100" vm="95">
        <f t="shared" si="3"/>
        <v>17602.64</v>
      </c>
      <c r="H10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Row],[DistTitle]]&amp;"]")/G100,"")</f>
        <v/>
      </c>
      <c r="I100" s="49">
        <f>IFERROR(CUBEVALUE("ThisWorkbookDataModel","[Measures].[Exp]","[Expenditures].[SchoolYear].["&amp;$N$6&amp;"]","[Expenditures].[DistTitle].["&amp;DistrictBySize[[#This Row],[DistTitle]]&amp;"]")/G100,"")</f>
        <v>21814.469148945842</v>
      </c>
      <c r="J100" s="49" t="e">
        <f t="shared" si="2"/>
        <v>#N/A</v>
      </c>
      <c r="K100" s="51" t="e">
        <f>IF(G100="",NA(),IF(DistrictBySize[[#This Row],[DistrictGroupTitle]]=$N$2,IF($N$7="All Activities",I100,H100),NA()))</f>
        <v>#N/A</v>
      </c>
    </row>
    <row r="101" spans="1:11" x14ac:dyDescent="0.25">
      <c r="A101" s="1" t="s">
        <v>56</v>
      </c>
      <c r="B101" s="1" t="s">
        <v>57</v>
      </c>
      <c r="C101" s="1" t="s">
        <v>269</v>
      </c>
      <c r="D101" s="1" t="s">
        <v>230</v>
      </c>
      <c r="E101" s="1" t="s">
        <v>270</v>
      </c>
      <c r="F101">
        <v>2072.96</v>
      </c>
      <c r="G101" vm="118">
        <f t="shared" si="3"/>
        <v>2049.17</v>
      </c>
      <c r="H10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Row],[DistTitle]]&amp;"]")/G101,"")</f>
        <v/>
      </c>
      <c r="I101" s="49">
        <f>IFERROR(CUBEVALUE("ThisWorkbookDataModel","[Measures].[Exp]","[Expenditures].[SchoolYear].["&amp;$N$6&amp;"]","[Expenditures].[DistTitle].["&amp;DistrictBySize[[#This Row],[DistTitle]]&amp;"]")/G101,"")</f>
        <v>16064.239862968911</v>
      </c>
      <c r="J101" s="49" t="e">
        <f t="shared" si="2"/>
        <v>#N/A</v>
      </c>
      <c r="K101" s="51" t="e">
        <f>IF(G101="",NA(),IF(DistrictBySize[[#This Row],[DistrictGroupTitle]]=$N$2,IF($N$7="All Activities",I101,H101),NA()))</f>
        <v>#N/A</v>
      </c>
    </row>
    <row r="102" spans="1:11" x14ac:dyDescent="0.25">
      <c r="A102" s="1" t="s">
        <v>56</v>
      </c>
      <c r="B102" s="1" t="s">
        <v>57</v>
      </c>
      <c r="C102" s="1" t="s">
        <v>147</v>
      </c>
      <c r="D102" s="1" t="s">
        <v>59</v>
      </c>
      <c r="E102" s="1" t="s">
        <v>148</v>
      </c>
      <c r="F102">
        <v>324.8</v>
      </c>
      <c r="G102" vm="76">
        <f t="shared" si="3"/>
        <v>321.77999999999997</v>
      </c>
      <c r="H10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Row],[DistTitle]]&amp;"]")/G102,"")</f>
        <v/>
      </c>
      <c r="I102" s="49">
        <f>IFERROR(CUBEVALUE("ThisWorkbookDataModel","[Measures].[Exp]","[Expenditures].[SchoolYear].["&amp;$N$6&amp;"]","[Expenditures].[DistTitle].["&amp;DistrictBySize[[#This Row],[DistTitle]]&amp;"]")/G102,"")</f>
        <v>25414.73500528311</v>
      </c>
      <c r="J102" s="49" t="e">
        <f t="shared" si="2"/>
        <v>#N/A</v>
      </c>
      <c r="K102" s="51" t="e">
        <f>IF(G102="",NA(),IF(DistrictBySize[[#This Row],[DistrictGroupTitle]]=$N$2,IF($N$7="All Activities",I102,H102),NA()))</f>
        <v>#N/A</v>
      </c>
    </row>
    <row r="103" spans="1:11" x14ac:dyDescent="0.25">
      <c r="A103" s="1" t="s">
        <v>56</v>
      </c>
      <c r="B103" s="1" t="s">
        <v>57</v>
      </c>
      <c r="C103" s="1" t="s">
        <v>338</v>
      </c>
      <c r="D103" s="1" t="s">
        <v>239</v>
      </c>
      <c r="E103" s="1" t="s">
        <v>339</v>
      </c>
      <c r="F103">
        <v>1574.46</v>
      </c>
      <c r="G103" vm="159">
        <f t="shared" si="3"/>
        <v>1591.23</v>
      </c>
      <c r="H10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Row],[DistTitle]]&amp;"]")/G103,"")</f>
        <v/>
      </c>
      <c r="I103" s="49">
        <f>IFERROR(CUBEVALUE("ThisWorkbookDataModel","[Measures].[Exp]","[Expenditures].[SchoolYear].["&amp;$N$6&amp;"]","[Expenditures].[DistTitle].["&amp;DistrictBySize[[#This Row],[DistTitle]]&amp;"]")/G103,"")</f>
        <v>20107.764936558513</v>
      </c>
      <c r="J103" s="49" t="e">
        <f t="shared" si="2"/>
        <v>#N/A</v>
      </c>
      <c r="K103" s="51" t="e">
        <f>IF(G103="",NA(),IF(DistrictBySize[[#This Row],[DistrictGroupTitle]]=$N$2,IF($N$7="All Activities",I103,H103),NA()))</f>
        <v>#N/A</v>
      </c>
    </row>
    <row r="104" spans="1:11" x14ac:dyDescent="0.25">
      <c r="A104" s="1" t="s">
        <v>56</v>
      </c>
      <c r="B104" s="1" t="s">
        <v>57</v>
      </c>
      <c r="C104" s="1" t="s">
        <v>113</v>
      </c>
      <c r="D104" s="1" t="s">
        <v>59</v>
      </c>
      <c r="E104" s="1" t="s">
        <v>114</v>
      </c>
      <c r="F104">
        <v>498.6</v>
      </c>
      <c r="G104" vm="207">
        <f t="shared" si="3"/>
        <v>482.1</v>
      </c>
      <c r="H10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Row],[DistTitle]]&amp;"]")/G104,"")</f>
        <v/>
      </c>
      <c r="I104" s="49">
        <f>IFERROR(CUBEVALUE("ThisWorkbookDataModel","[Measures].[Exp]","[Expenditures].[SchoolYear].["&amp;$N$6&amp;"]","[Expenditures].[DistTitle].["&amp;DistrictBySize[[#This Row],[DistTitle]]&amp;"]")/G104,"")</f>
        <v>19909.800518564611</v>
      </c>
      <c r="J104" s="49" t="e">
        <f t="shared" si="2"/>
        <v>#N/A</v>
      </c>
      <c r="K104" s="51" t="e">
        <f>IF(G104="",NA(),IF(DistrictBySize[[#This Row],[DistrictGroupTitle]]=$N$2,IF($N$7="All Activities",I104,H104),NA()))</f>
        <v>#N/A</v>
      </c>
    </row>
    <row r="105" spans="1:11" x14ac:dyDescent="0.25">
      <c r="A105" s="1" t="s">
        <v>56</v>
      </c>
      <c r="B105" s="1" t="s">
        <v>57</v>
      </c>
      <c r="C105" s="1" t="s">
        <v>115</v>
      </c>
      <c r="D105" s="1" t="s">
        <v>59</v>
      </c>
      <c r="E105" s="1" t="s">
        <v>116</v>
      </c>
      <c r="F105">
        <v>389</v>
      </c>
      <c r="G105" vm="249">
        <f t="shared" si="3"/>
        <v>311.60000000000002</v>
      </c>
      <c r="H10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Row],[DistTitle]]&amp;"]")/G105,"")</f>
        <v/>
      </c>
      <c r="I105" s="49">
        <f>IFERROR(CUBEVALUE("ThisWorkbookDataModel","[Measures].[Exp]","[Expenditures].[SchoolYear].["&amp;$N$6&amp;"]","[Expenditures].[DistTitle].["&amp;DistrictBySize[[#This Row],[DistTitle]]&amp;"]")/G105,"")</f>
        <v>18602.522207958918</v>
      </c>
      <c r="J105" s="49" t="e">
        <f t="shared" si="2"/>
        <v>#N/A</v>
      </c>
      <c r="K105" s="51" t="e">
        <f>IF(G105="",NA(),IF(DistrictBySize[[#This Row],[DistrictGroupTitle]]=$N$2,IF($N$7="All Activities",I105,H105),NA()))</f>
        <v>#N/A</v>
      </c>
    </row>
    <row r="106" spans="1:11" x14ac:dyDescent="0.25">
      <c r="A106" s="1" t="s">
        <v>56</v>
      </c>
      <c r="B106" s="1" t="s">
        <v>57</v>
      </c>
      <c r="C106" s="1" t="s">
        <v>119</v>
      </c>
      <c r="D106" s="1" t="s">
        <v>59</v>
      </c>
      <c r="E106" s="1" t="s">
        <v>120</v>
      </c>
      <c r="F106">
        <v>208.2</v>
      </c>
      <c r="G106" vm="291">
        <f t="shared" si="3"/>
        <v>124.4</v>
      </c>
      <c r="H10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Row],[DistTitle]]&amp;"]")/G106,"")</f>
        <v/>
      </c>
      <c r="I106" s="49">
        <f>IFERROR(CUBEVALUE("ThisWorkbookDataModel","[Measures].[Exp]","[Expenditures].[SchoolYear].["&amp;$N$6&amp;"]","[Expenditures].[DistTitle].["&amp;DistrictBySize[[#This Row],[DistTitle]]&amp;"]")/G106,"")</f>
        <v>25787.710048231515</v>
      </c>
      <c r="J106" s="49" t="e">
        <f t="shared" si="2"/>
        <v>#N/A</v>
      </c>
      <c r="K106" s="51" t="e">
        <f>IF(G106="",NA(),IF(DistrictBySize[[#This Row],[DistrictGroupTitle]]=$N$2,IF($N$7="All Activities",I106,H106),NA()))</f>
        <v>#N/A</v>
      </c>
    </row>
    <row r="107" spans="1:11" x14ac:dyDescent="0.25">
      <c r="A107" s="1" t="s">
        <v>56</v>
      </c>
      <c r="B107" s="1" t="s">
        <v>57</v>
      </c>
      <c r="C107" s="1" t="s">
        <v>167</v>
      </c>
      <c r="D107" s="1" t="s">
        <v>59</v>
      </c>
      <c r="E107" s="1" t="s">
        <v>168</v>
      </c>
      <c r="F107">
        <v>230.8</v>
      </c>
      <c r="G107" vm="186">
        <f t="shared" si="3"/>
        <v>250.6</v>
      </c>
      <c r="H10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Row],[DistTitle]]&amp;"]")/G107,"")</f>
        <v/>
      </c>
      <c r="I107" s="49">
        <f>IFERROR(CUBEVALUE("ThisWorkbookDataModel","[Measures].[Exp]","[Expenditures].[SchoolYear].["&amp;$N$6&amp;"]","[Expenditures].[DistTitle].["&amp;DistrictBySize[[#This Row],[DistTitle]]&amp;"]")/G107,"")</f>
        <v>21390.456624102153</v>
      </c>
      <c r="J107" s="49" t="e">
        <f t="shared" si="2"/>
        <v>#N/A</v>
      </c>
      <c r="K107" s="51" t="e">
        <f>IF(G107="",NA(),IF(DistrictBySize[[#This Row],[DistrictGroupTitle]]=$N$2,IF($N$7="All Activities",I107,H107),NA()))</f>
        <v>#N/A</v>
      </c>
    </row>
    <row r="108" spans="1:11" x14ac:dyDescent="0.25">
      <c r="A108" s="1" t="s">
        <v>56</v>
      </c>
      <c r="B108" s="1" t="s">
        <v>57</v>
      </c>
      <c r="C108" s="1" t="s">
        <v>85</v>
      </c>
      <c r="D108" s="1" t="s">
        <v>59</v>
      </c>
      <c r="E108" s="1" t="s">
        <v>86</v>
      </c>
      <c r="F108">
        <v>186.47</v>
      </c>
      <c r="G108" vm="317">
        <f t="shared" si="3"/>
        <v>184.6</v>
      </c>
      <c r="H10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Row],[DistTitle]]&amp;"]")/G108,"")</f>
        <v/>
      </c>
      <c r="I108" s="49">
        <f>IFERROR(CUBEVALUE("ThisWorkbookDataModel","[Measures].[Exp]","[Expenditures].[SchoolYear].["&amp;$N$6&amp;"]","[Expenditures].[DistTitle].["&amp;DistrictBySize[[#This Row],[DistTitle]]&amp;"]")/G108,"")</f>
        <v>36725.616684723725</v>
      </c>
      <c r="J108" s="49" t="e">
        <f t="shared" si="2"/>
        <v>#N/A</v>
      </c>
      <c r="K108" s="51" t="e">
        <f>IF(G108="",NA(),IF(DistrictBySize[[#This Row],[DistrictGroupTitle]]=$N$2,IF($N$7="All Activities",I108,H108),NA()))</f>
        <v>#N/A</v>
      </c>
    </row>
    <row r="109" spans="1:11" x14ac:dyDescent="0.25">
      <c r="A109" s="1" t="s">
        <v>56</v>
      </c>
      <c r="B109" s="1" t="s">
        <v>57</v>
      </c>
      <c r="C109" s="1" t="s">
        <v>564</v>
      </c>
      <c r="D109" s="1" t="s">
        <v>222</v>
      </c>
      <c r="E109" s="1" t="s">
        <v>565</v>
      </c>
      <c r="F109">
        <v>34.18</v>
      </c>
      <c r="G109" vm="331">
        <f t="shared" si="3"/>
        <v>23.98</v>
      </c>
      <c r="H10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Row],[DistTitle]]&amp;"]")/G109,"")</f>
        <v/>
      </c>
      <c r="I109" s="49">
        <f>IFERROR(CUBEVALUE("ThisWorkbookDataModel","[Measures].[Exp]","[Expenditures].[SchoolYear].["&amp;$N$6&amp;"]","[Expenditures].[DistTitle].["&amp;DistrictBySize[[#This Row],[DistTitle]]&amp;"]")/G109,"")</f>
        <v>40338.714345287735</v>
      </c>
      <c r="J109" s="49" t="e">
        <f t="shared" si="2"/>
        <v>#N/A</v>
      </c>
      <c r="K109" s="51" t="e">
        <f>IF(G109="",NA(),IF(DistrictBySize[[#This Row],[DistrictGroupTitle]]=$N$2,IF($N$7="All Activities",I109,H109),NA()))</f>
        <v>#N/A</v>
      </c>
    </row>
    <row r="110" spans="1:11" x14ac:dyDescent="0.25">
      <c r="A110" s="1" t="s">
        <v>56</v>
      </c>
      <c r="B110" s="1" t="s">
        <v>57</v>
      </c>
      <c r="C110" s="1" t="s">
        <v>394</v>
      </c>
      <c r="D110" s="1" t="s">
        <v>236</v>
      </c>
      <c r="E110" s="1" t="s">
        <v>395</v>
      </c>
      <c r="F110">
        <v>18774.419999999998</v>
      </c>
      <c r="G110" vm="139">
        <f t="shared" si="3"/>
        <v>19103.88</v>
      </c>
      <c r="H11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Row],[DistTitle]]&amp;"]")/G110,"")</f>
        <v/>
      </c>
      <c r="I110" s="49">
        <f>IFERROR(CUBEVALUE("ThisWorkbookDataModel","[Measures].[Exp]","[Expenditures].[SchoolYear].["&amp;$N$6&amp;"]","[Expenditures].[DistTitle].["&amp;DistrictBySize[[#This Row],[DistTitle]]&amp;"]")/G110,"")</f>
        <v>18724.882827990961</v>
      </c>
      <c r="J110" s="49" t="e">
        <f t="shared" si="2"/>
        <v>#N/A</v>
      </c>
      <c r="K110" s="51" t="e">
        <f>IF(G110="",NA(),IF(DistrictBySize[[#This Row],[DistrictGroupTitle]]=$N$2,IF($N$7="All Activities",I110,H110),NA()))</f>
        <v>#N/A</v>
      </c>
    </row>
    <row r="111" spans="1:11" x14ac:dyDescent="0.25">
      <c r="A111" s="1" t="s">
        <v>56</v>
      </c>
      <c r="B111" s="1" t="s">
        <v>57</v>
      </c>
      <c r="C111" s="1" t="s">
        <v>319</v>
      </c>
      <c r="D111" s="1" t="s">
        <v>222</v>
      </c>
      <c r="E111" s="1" t="s">
        <v>320</v>
      </c>
      <c r="F111">
        <v>54.2</v>
      </c>
      <c r="G111" vm="42">
        <f t="shared" si="3"/>
        <v>48.51</v>
      </c>
      <c r="H11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Row],[DistTitle]]&amp;"]")/G111,"")</f>
        <v/>
      </c>
      <c r="I111" s="49">
        <f>IFERROR(CUBEVALUE("ThisWorkbookDataModel","[Measures].[Exp]","[Expenditures].[SchoolYear].["&amp;$N$6&amp;"]","[Expenditures].[DistTitle].["&amp;DistrictBySize[[#This Row],[DistTitle]]&amp;"]")/G111,"")</f>
        <v>56670.701504844365</v>
      </c>
      <c r="J111" s="49" t="e">
        <f t="shared" si="2"/>
        <v>#N/A</v>
      </c>
      <c r="K111" s="51" t="e">
        <f>IF(G111="",NA(),IF(DistrictBySize[[#This Row],[DistrictGroupTitle]]=$N$2,IF($N$7="All Activities",I111,H111),NA()))</f>
        <v>#N/A</v>
      </c>
    </row>
    <row r="112" spans="1:11" x14ac:dyDescent="0.25">
      <c r="A112" s="1" t="s">
        <v>56</v>
      </c>
      <c r="B112" s="1" t="s">
        <v>57</v>
      </c>
      <c r="C112" s="1" t="s">
        <v>293</v>
      </c>
      <c r="D112" s="1" t="s">
        <v>239</v>
      </c>
      <c r="E112" s="1" t="s">
        <v>294</v>
      </c>
      <c r="F112">
        <v>1141.25</v>
      </c>
      <c r="G112" vm="96">
        <f t="shared" si="3"/>
        <v>1137.4000000000001</v>
      </c>
      <c r="H11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Row],[DistTitle]]&amp;"]")/G112,"")</f>
        <v/>
      </c>
      <c r="I112" s="49">
        <f>IFERROR(CUBEVALUE("ThisWorkbookDataModel","[Measures].[Exp]","[Expenditures].[SchoolYear].["&amp;$N$6&amp;"]","[Expenditures].[DistTitle].["&amp;DistrictBySize[[#This Row],[DistTitle]]&amp;"]")/G112,"")</f>
        <v>17240.886170212765</v>
      </c>
      <c r="J112" s="49" t="e">
        <f t="shared" si="2"/>
        <v>#N/A</v>
      </c>
      <c r="K112" s="51" t="e">
        <f>IF(G112="",NA(),IF(DistrictBySize[[#This Row],[DistrictGroupTitle]]=$N$2,IF($N$7="All Activities",I112,H112),NA()))</f>
        <v>#N/A</v>
      </c>
    </row>
    <row r="113" spans="1:11" x14ac:dyDescent="0.25">
      <c r="A113" s="1" t="s">
        <v>56</v>
      </c>
      <c r="B113" s="1" t="s">
        <v>57</v>
      </c>
      <c r="C113" s="1" t="s">
        <v>307</v>
      </c>
      <c r="D113" s="1" t="s">
        <v>222</v>
      </c>
      <c r="E113" s="1" t="s">
        <v>308</v>
      </c>
      <c r="F113">
        <v>38.200000000000003</v>
      </c>
      <c r="G113" vm="64">
        <f t="shared" si="3"/>
        <v>43.6</v>
      </c>
      <c r="H11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Row],[DistTitle]]&amp;"]")/G113,"")</f>
        <v/>
      </c>
      <c r="I113" s="49">
        <f>IFERROR(CUBEVALUE("ThisWorkbookDataModel","[Measures].[Exp]","[Expenditures].[SchoolYear].["&amp;$N$6&amp;"]","[Expenditures].[DistTitle].["&amp;DistrictBySize[[#This Row],[DistTitle]]&amp;"]")/G113,"")</f>
        <v>37631.244266055037</v>
      </c>
      <c r="J113" s="49" t="e">
        <f t="shared" si="2"/>
        <v>#N/A</v>
      </c>
      <c r="K113" s="51" t="e">
        <f>IF(G113="",NA(),IF(DistrictBySize[[#This Row],[DistrictGroupTitle]]=$N$2,IF($N$7="All Activities",I113,H113),NA()))</f>
        <v>#N/A</v>
      </c>
    </row>
    <row r="114" spans="1:11" x14ac:dyDescent="0.25">
      <c r="A114" s="1" t="s">
        <v>56</v>
      </c>
      <c r="B114" s="1" t="s">
        <v>57</v>
      </c>
      <c r="C114" s="1" t="s">
        <v>297</v>
      </c>
      <c r="D114" s="1" t="s">
        <v>258</v>
      </c>
      <c r="E114" s="1" t="s">
        <v>298</v>
      </c>
      <c r="F114">
        <v>5048.82</v>
      </c>
      <c r="G114" vm="131">
        <f t="shared" si="3"/>
        <v>5007.09</v>
      </c>
      <c r="H11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Row],[DistTitle]]&amp;"]")/G114,"")</f>
        <v/>
      </c>
      <c r="I114" s="49">
        <f>IFERROR(CUBEVALUE("ThisWorkbookDataModel","[Measures].[Exp]","[Expenditures].[SchoolYear].["&amp;$N$6&amp;"]","[Expenditures].[DistTitle].["&amp;DistrictBySize[[#This Row],[DistTitle]]&amp;"]")/G114,"")</f>
        <v>17255.904816969534</v>
      </c>
      <c r="J114" s="49" t="e">
        <f t="shared" si="2"/>
        <v>#N/A</v>
      </c>
      <c r="K114" s="51" t="e">
        <f>IF(G114="",NA(),IF(DistrictBySize[[#This Row],[DistrictGroupTitle]]=$N$2,IF($N$7="All Activities",I114,H114),NA()))</f>
        <v>#N/A</v>
      </c>
    </row>
    <row r="115" spans="1:11" x14ac:dyDescent="0.25">
      <c r="A115" s="1" t="s">
        <v>56</v>
      </c>
      <c r="B115" s="1" t="s">
        <v>57</v>
      </c>
      <c r="C115" s="1" t="s">
        <v>235</v>
      </c>
      <c r="D115" s="1" t="s">
        <v>236</v>
      </c>
      <c r="E115" s="1" t="s">
        <v>237</v>
      </c>
      <c r="F115">
        <v>18862.88</v>
      </c>
      <c r="G115" vm="160">
        <f t="shared" si="3"/>
        <v>18773.759999999998</v>
      </c>
      <c r="H11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Row],[DistTitle]]&amp;"]")/G115,"")</f>
        <v/>
      </c>
      <c r="I115" s="49">
        <f>IFERROR(CUBEVALUE("ThisWorkbookDataModel","[Measures].[Exp]","[Expenditures].[SchoolYear].["&amp;$N$6&amp;"]","[Expenditures].[DistTitle].["&amp;DistrictBySize[[#This Row],[DistTitle]]&amp;"]")/G115,"")</f>
        <v>16582.011733930765</v>
      </c>
      <c r="J115" s="49" t="e">
        <f t="shared" si="2"/>
        <v>#N/A</v>
      </c>
      <c r="K115" s="51" t="e">
        <f>IF(G115="",NA(),IF(DistrictBySize[[#This Row],[DistrictGroupTitle]]=$N$2,IF($N$7="All Activities",I115,H115),NA()))</f>
        <v>#N/A</v>
      </c>
    </row>
    <row r="116" spans="1:11" x14ac:dyDescent="0.25">
      <c r="A116" s="1" t="s">
        <v>56</v>
      </c>
      <c r="B116" s="1" t="s">
        <v>57</v>
      </c>
      <c r="C116" s="1" t="s">
        <v>400</v>
      </c>
      <c r="D116" s="1" t="s">
        <v>267</v>
      </c>
      <c r="E116" s="1" t="s">
        <v>401</v>
      </c>
      <c r="F116">
        <v>25252.42</v>
      </c>
      <c r="G116" vm="208">
        <f t="shared" si="3"/>
        <v>25353.95</v>
      </c>
      <c r="H11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Row],[DistTitle]]&amp;"]")/G116,"")</f>
        <v/>
      </c>
      <c r="I116" s="49">
        <f>IFERROR(CUBEVALUE("ThisWorkbookDataModel","[Measures].[Exp]","[Expenditures].[SchoolYear].["&amp;$N$6&amp;"]","[Expenditures].[DistTitle].["&amp;DistrictBySize[[#This Row],[DistTitle]]&amp;"]")/G116,"")</f>
        <v>20433.702467268417</v>
      </c>
      <c r="J116" s="49" t="e">
        <f t="shared" si="2"/>
        <v>#N/A</v>
      </c>
      <c r="K116" s="51" t="e">
        <f>IF(G116="",NA(),IF(DistrictBySize[[#This Row],[DistrictGroupTitle]]=$N$2,IF($N$7="All Activities",I116,H116),NA()))</f>
        <v>#N/A</v>
      </c>
    </row>
    <row r="117" spans="1:11" x14ac:dyDescent="0.25">
      <c r="A117" s="1" t="s">
        <v>56</v>
      </c>
      <c r="B117" s="1" t="s">
        <v>57</v>
      </c>
      <c r="C117" s="1" t="s">
        <v>624</v>
      </c>
      <c r="D117" s="1" t="s">
        <v>239</v>
      </c>
      <c r="E117" s="1" t="s">
        <v>625</v>
      </c>
      <c r="F117">
        <v>1080.77</v>
      </c>
      <c r="G117" vm="250">
        <f t="shared" si="3"/>
        <v>1097.3900000000001</v>
      </c>
      <c r="H11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Row],[DistTitle]]&amp;"]")/G117,"")</f>
        <v/>
      </c>
      <c r="I117" s="49">
        <f>IFERROR(CUBEVALUE("ThisWorkbookDataModel","[Measures].[Exp]","[Expenditures].[SchoolYear].["&amp;$N$6&amp;"]","[Expenditures].[DistTitle].["&amp;DistrictBySize[[#This Row],[DistTitle]]&amp;"]")/G117,"")</f>
        <v>16198.104493388859</v>
      </c>
      <c r="J117" s="49" t="e">
        <f t="shared" si="2"/>
        <v>#N/A</v>
      </c>
      <c r="K117" s="51" t="e">
        <f>IF(G117="",NA(),IF(DistrictBySize[[#This Row],[DistrictGroupTitle]]=$N$2,IF($N$7="All Activities",I117,H117),NA()))</f>
        <v>#N/A</v>
      </c>
    </row>
    <row r="118" spans="1:11" x14ac:dyDescent="0.25">
      <c r="A118" s="1" t="s">
        <v>56</v>
      </c>
      <c r="B118" s="1" t="s">
        <v>57</v>
      </c>
      <c r="C118" s="1" t="s">
        <v>238</v>
      </c>
      <c r="D118" s="1" t="s">
        <v>239</v>
      </c>
      <c r="E118" s="1" t="s">
        <v>240</v>
      </c>
      <c r="F118">
        <v>1339.55</v>
      </c>
      <c r="G118" vm="292">
        <f t="shared" si="3"/>
        <v>1359.11</v>
      </c>
      <c r="H11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Row],[DistTitle]]&amp;"]")/G118,"")</f>
        <v/>
      </c>
      <c r="I118" s="49">
        <f>IFERROR(CUBEVALUE("ThisWorkbookDataModel","[Measures].[Exp]","[Expenditures].[SchoolYear].["&amp;$N$6&amp;"]","[Expenditures].[DistTitle].["&amp;DistrictBySize[[#This Row],[DistTitle]]&amp;"]")/G118,"")</f>
        <v>17829.912082171424</v>
      </c>
      <c r="J118" s="49" t="e">
        <f t="shared" si="2"/>
        <v>#N/A</v>
      </c>
      <c r="K118" s="51" t="e">
        <f>IF(G118="",NA(),IF(DistrictBySize[[#This Row],[DistrictGroupTitle]]=$N$2,IF($N$7="All Activities",I118,H118),NA()))</f>
        <v>#N/A</v>
      </c>
    </row>
    <row r="119" spans="1:11" x14ac:dyDescent="0.25">
      <c r="A119" s="1" t="s">
        <v>56</v>
      </c>
      <c r="B119" s="1" t="s">
        <v>57</v>
      </c>
      <c r="C119" s="1" t="s">
        <v>426</v>
      </c>
      <c r="D119" s="1" t="s">
        <v>233</v>
      </c>
      <c r="E119" s="1" t="s">
        <v>427</v>
      </c>
      <c r="F119">
        <v>570.86</v>
      </c>
      <c r="G119" vm="271">
        <f t="shared" si="3"/>
        <v>568.25</v>
      </c>
      <c r="H11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Row],[DistTitle]]&amp;"]")/G119,"")</f>
        <v/>
      </c>
      <c r="I119" s="49">
        <f>IFERROR(CUBEVALUE("ThisWorkbookDataModel","[Measures].[Exp]","[Expenditures].[SchoolYear].["&amp;$N$6&amp;"]","[Expenditures].[DistTitle].["&amp;DistrictBySize[[#This Row],[DistTitle]]&amp;"]")/G119,"")</f>
        <v>19092.620255169382</v>
      </c>
      <c r="J119" s="49" t="e">
        <f t="shared" si="2"/>
        <v>#N/A</v>
      </c>
      <c r="K119" s="51" t="e">
        <f>IF(G119="",NA(),IF(DistrictBySize[[#This Row],[DistrictGroupTitle]]=$N$2,IF($N$7="All Activities",I119,H119),NA()))</f>
        <v>#N/A</v>
      </c>
    </row>
    <row r="120" spans="1:11" x14ac:dyDescent="0.25">
      <c r="A120" s="1" t="s">
        <v>56</v>
      </c>
      <c r="B120" s="1" t="s">
        <v>57</v>
      </c>
      <c r="C120" s="1" t="s">
        <v>438</v>
      </c>
      <c r="D120" s="1" t="s">
        <v>222</v>
      </c>
      <c r="E120" s="1" t="s">
        <v>439</v>
      </c>
      <c r="F120">
        <v>72.23</v>
      </c>
      <c r="G120" vm="234">
        <f t="shared" si="3"/>
        <v>85.85</v>
      </c>
      <c r="H12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Row],[DistTitle]]&amp;"]")/G120,"")</f>
        <v/>
      </c>
      <c r="I120" s="49">
        <f>IFERROR(CUBEVALUE("ThisWorkbookDataModel","[Measures].[Exp]","[Expenditures].[SchoolYear].["&amp;$N$6&amp;"]","[Expenditures].[DistTitle].["&amp;DistrictBySize[[#This Row],[DistTitle]]&amp;"]")/G120,"")</f>
        <v>35726.411182294709</v>
      </c>
      <c r="J120" s="49" t="e">
        <f t="shared" si="2"/>
        <v>#N/A</v>
      </c>
      <c r="K120" s="51" t="e">
        <f>IF(G120="",NA(),IF(DistrictBySize[[#This Row],[DistrictGroupTitle]]=$N$2,IF($N$7="All Activities",I120,H120),NA()))</f>
        <v>#N/A</v>
      </c>
    </row>
    <row r="121" spans="1:11" x14ac:dyDescent="0.25">
      <c r="A121" s="1" t="s">
        <v>56</v>
      </c>
      <c r="B121" s="1" t="s">
        <v>57</v>
      </c>
      <c r="C121" s="1" t="s">
        <v>271</v>
      </c>
      <c r="D121" s="1" t="s">
        <v>239</v>
      </c>
      <c r="E121" s="1" t="s">
        <v>272</v>
      </c>
      <c r="F121">
        <v>1797.4</v>
      </c>
      <c r="G121" vm="332">
        <f t="shared" si="3"/>
        <v>1797.46</v>
      </c>
      <c r="H12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Row],[DistTitle]]&amp;"]")/G121,"")</f>
        <v/>
      </c>
      <c r="I121" s="49">
        <f>IFERROR(CUBEVALUE("ThisWorkbookDataModel","[Measures].[Exp]","[Expenditures].[SchoolYear].["&amp;$N$6&amp;"]","[Expenditures].[DistTitle].["&amp;DistrictBySize[[#This Row],[DistTitle]]&amp;"]")/G121,"")</f>
        <v>16218.378150278728</v>
      </c>
      <c r="J121" s="49" t="e">
        <f t="shared" si="2"/>
        <v>#N/A</v>
      </c>
      <c r="K121" s="51" t="e">
        <f>IF(G121="",NA(),IF(DistrictBySize[[#This Row],[DistrictGroupTitle]]=$N$2,IF($N$7="All Activities",I121,H121),NA()))</f>
        <v>#N/A</v>
      </c>
    </row>
    <row r="122" spans="1:11" x14ac:dyDescent="0.25">
      <c r="A122" s="1" t="s">
        <v>56</v>
      </c>
      <c r="B122" s="1" t="s">
        <v>57</v>
      </c>
      <c r="C122" s="1" t="s">
        <v>173</v>
      </c>
      <c r="D122" s="1" t="s">
        <v>59</v>
      </c>
      <c r="E122" s="1" t="s">
        <v>174</v>
      </c>
      <c r="F122">
        <v>474.55</v>
      </c>
      <c r="G122" vm="149">
        <f t="shared" si="3"/>
        <v>502.44</v>
      </c>
      <c r="H12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Row],[DistTitle]]&amp;"]")/G122,"")</f>
        <v/>
      </c>
      <c r="I122" s="49">
        <f>IFERROR(CUBEVALUE("ThisWorkbookDataModel","[Measures].[Exp]","[Expenditures].[SchoolYear].["&amp;$N$6&amp;"]","[Expenditures].[DistTitle].["&amp;DistrictBySize[[#This Row],[DistTitle]]&amp;"]")/G122,"")</f>
        <v>25993.509234933528</v>
      </c>
      <c r="J122" s="49" t="e">
        <f t="shared" si="2"/>
        <v>#N/A</v>
      </c>
      <c r="K122" s="51" t="e">
        <f>IF(G122="",NA(),IF(DistrictBySize[[#This Row],[DistrictGroupTitle]]=$N$2,IF($N$7="All Activities",I122,H122),NA()))</f>
        <v>#N/A</v>
      </c>
    </row>
    <row r="123" spans="1:11" x14ac:dyDescent="0.25">
      <c r="A123" s="1" t="s">
        <v>56</v>
      </c>
      <c r="B123" s="1" t="s">
        <v>57</v>
      </c>
      <c r="C123" s="1" t="s">
        <v>664</v>
      </c>
      <c r="D123" s="1" t="s">
        <v>222</v>
      </c>
      <c r="E123" s="1" t="s">
        <v>665</v>
      </c>
      <c r="F123">
        <v>75.459999999999994</v>
      </c>
      <c r="G123" vm="43">
        <f t="shared" si="3"/>
        <v>76.739999999999995</v>
      </c>
      <c r="H12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Row],[DistTitle]]&amp;"]")/G123,"")</f>
        <v/>
      </c>
      <c r="I123" s="49">
        <f>IFERROR(CUBEVALUE("ThisWorkbookDataModel","[Measures].[Exp]","[Expenditures].[SchoolYear].["&amp;$N$6&amp;"]","[Expenditures].[DistTitle].["&amp;DistrictBySize[[#This Row],[DistTitle]]&amp;"]")/G123,"")</f>
        <v>43378.62744331509</v>
      </c>
      <c r="J123" s="49" t="e">
        <f t="shared" si="2"/>
        <v>#N/A</v>
      </c>
      <c r="K123" s="51" t="e">
        <f>IF(G123="",NA(),IF(DistrictBySize[[#This Row],[DistrictGroupTitle]]=$N$2,IF($N$7="All Activities",I123,H123),NA()))</f>
        <v>#N/A</v>
      </c>
    </row>
    <row r="124" spans="1:11" x14ac:dyDescent="0.25">
      <c r="A124" s="1" t="s">
        <v>56</v>
      </c>
      <c r="B124" s="1" t="s">
        <v>57</v>
      </c>
      <c r="C124" s="1" t="s">
        <v>251</v>
      </c>
      <c r="D124" s="1" t="s">
        <v>239</v>
      </c>
      <c r="E124" s="1" t="s">
        <v>252</v>
      </c>
      <c r="F124">
        <v>1247.96</v>
      </c>
      <c r="G124" vm="97">
        <f t="shared" si="3"/>
        <v>1270.02</v>
      </c>
      <c r="H12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Row],[DistTitle]]&amp;"]")/G124,"")</f>
        <v/>
      </c>
      <c r="I124" s="49">
        <f>IFERROR(CUBEVALUE("ThisWorkbookDataModel","[Measures].[Exp]","[Expenditures].[SchoolYear].["&amp;$N$6&amp;"]","[Expenditures].[DistTitle].["&amp;DistrictBySize[[#This Row],[DistTitle]]&amp;"]")/G124,"")</f>
        <v>19311.660107714841</v>
      </c>
      <c r="J124" s="49" t="e">
        <f t="shared" si="2"/>
        <v>#N/A</v>
      </c>
      <c r="K124" s="51" t="e">
        <f>IF(G124="",NA(),IF(DistrictBySize[[#This Row],[DistrictGroupTitle]]=$N$2,IF($N$7="All Activities",I124,H124),NA()))</f>
        <v>#N/A</v>
      </c>
    </row>
    <row r="125" spans="1:11" x14ac:dyDescent="0.25">
      <c r="A125" s="1" t="s">
        <v>56</v>
      </c>
      <c r="B125" s="1" t="s">
        <v>57</v>
      </c>
      <c r="C125" s="1" t="s">
        <v>97</v>
      </c>
      <c r="D125" s="1" t="s">
        <v>59</v>
      </c>
      <c r="E125" s="1" t="s">
        <v>98</v>
      </c>
      <c r="F125">
        <v>212.13</v>
      </c>
      <c r="G125" vm="119">
        <f t="shared" si="3"/>
        <v>208.02</v>
      </c>
      <c r="H12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Row],[DistTitle]]&amp;"]")/G125,"")</f>
        <v/>
      </c>
      <c r="I125" s="49">
        <f>IFERROR(CUBEVALUE("ThisWorkbookDataModel","[Measures].[Exp]","[Expenditures].[SchoolYear].["&amp;$N$6&amp;"]","[Expenditures].[DistTitle].["&amp;DistrictBySize[[#This Row],[DistTitle]]&amp;"]")/G125,"")</f>
        <v>24141.823093933275</v>
      </c>
      <c r="J125" s="49" t="e">
        <f t="shared" si="2"/>
        <v>#N/A</v>
      </c>
      <c r="K125" s="51" t="e">
        <f>IF(G125="",NA(),IF(DistrictBySize[[#This Row],[DistrictGroupTitle]]=$N$2,IF($N$7="All Activities",I125,H125),NA()))</f>
        <v>#N/A</v>
      </c>
    </row>
    <row r="126" spans="1:11" x14ac:dyDescent="0.25">
      <c r="A126" s="1" t="s">
        <v>56</v>
      </c>
      <c r="B126" s="1" t="s">
        <v>57</v>
      </c>
      <c r="C126" s="1" t="s">
        <v>554</v>
      </c>
      <c r="D126" s="1" t="s">
        <v>258</v>
      </c>
      <c r="E126" s="1" t="s">
        <v>555</v>
      </c>
      <c r="F126">
        <v>9806.9</v>
      </c>
      <c r="G126" vm="77">
        <f t="shared" si="3"/>
        <v>9434.23</v>
      </c>
      <c r="H12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Row],[DistTitle]]&amp;"]")/G126,"")</f>
        <v/>
      </c>
      <c r="I126" s="49">
        <f>IFERROR(CUBEVALUE("ThisWorkbookDataModel","[Measures].[Exp]","[Expenditures].[SchoolYear].["&amp;$N$6&amp;"]","[Expenditures].[DistTitle].["&amp;DistrictBySize[[#This Row],[DistTitle]]&amp;"]")/G126,"")</f>
        <v>17703.890191356368</v>
      </c>
      <c r="J126" s="49" t="e">
        <f t="shared" si="2"/>
        <v>#N/A</v>
      </c>
      <c r="K126" s="51" t="e">
        <f>IF(G126="",NA(),IF(DistrictBySize[[#This Row],[DistrictGroupTitle]]=$N$2,IF($N$7="All Activities",I126,H126),NA()))</f>
        <v>#N/A</v>
      </c>
    </row>
    <row r="127" spans="1:11" x14ac:dyDescent="0.25">
      <c r="A127" s="1" t="s">
        <v>56</v>
      </c>
      <c r="B127" s="1" t="s">
        <v>57</v>
      </c>
      <c r="C127" s="1" t="s">
        <v>398</v>
      </c>
      <c r="D127" s="1" t="s">
        <v>267</v>
      </c>
      <c r="E127" s="1" t="s">
        <v>399</v>
      </c>
      <c r="F127">
        <v>30628.94</v>
      </c>
      <c r="G127" vm="161">
        <f t="shared" si="3"/>
        <v>30667.1</v>
      </c>
      <c r="H12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Row],[DistTitle]]&amp;"]")/G127,"")</f>
        <v/>
      </c>
      <c r="I127" s="49">
        <f>IFERROR(CUBEVALUE("ThisWorkbookDataModel","[Measures].[Exp]","[Expenditures].[SchoolYear].["&amp;$N$6&amp;"]","[Expenditures].[DistTitle].["&amp;DistrictBySize[[#This Row],[DistTitle]]&amp;"]")/G127,"")</f>
        <v>17750.064065072995</v>
      </c>
      <c r="J127" s="49" t="e">
        <f t="shared" si="2"/>
        <v>#N/A</v>
      </c>
      <c r="K127" s="51" t="e">
        <f>IF(G127="",NA(),IF(DistrictBySize[[#This Row],[DistrictGroupTitle]]=$N$2,IF($N$7="All Activities",I127,H127),NA()))</f>
        <v>#N/A</v>
      </c>
    </row>
    <row r="128" spans="1:11" x14ac:dyDescent="0.25">
      <c r="A128" s="1" t="s">
        <v>56</v>
      </c>
      <c r="B128" s="1" t="s">
        <v>57</v>
      </c>
      <c r="C128" s="1" t="s">
        <v>570</v>
      </c>
      <c r="D128" s="1" t="s">
        <v>230</v>
      </c>
      <c r="E128" s="1" t="s">
        <v>571</v>
      </c>
      <c r="F128">
        <v>2624.34</v>
      </c>
      <c r="G128" vm="209">
        <f t="shared" si="3"/>
        <v>2580.0700000000002</v>
      </c>
      <c r="H12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Row],[DistTitle]]&amp;"]")/G128,"")</f>
        <v/>
      </c>
      <c r="I128" s="49">
        <f>IFERROR(CUBEVALUE("ThisWorkbookDataModel","[Measures].[Exp]","[Expenditures].[SchoolYear].["&amp;$N$6&amp;"]","[Expenditures].[DistTitle].["&amp;DistrictBySize[[#This Row],[DistTitle]]&amp;"]")/G128,"")</f>
        <v>18774.373102280169</v>
      </c>
      <c r="J128" s="49" t="e">
        <f t="shared" si="2"/>
        <v>#N/A</v>
      </c>
      <c r="K128" s="51" t="e">
        <f>IF(G128="",NA(),IF(DistrictBySize[[#This Row],[DistrictGroupTitle]]=$N$2,IF($N$7="All Activities",I128,H128),NA()))</f>
        <v>#N/A</v>
      </c>
    </row>
    <row r="129" spans="1:11" x14ac:dyDescent="0.25">
      <c r="A129" s="1" t="s">
        <v>56</v>
      </c>
      <c r="B129" s="1" t="s">
        <v>57</v>
      </c>
      <c r="C129" s="1" t="s">
        <v>666</v>
      </c>
      <c r="D129" s="1" t="s">
        <v>222</v>
      </c>
      <c r="E129" s="1" t="s">
        <v>667</v>
      </c>
      <c r="F129">
        <v>29.1</v>
      </c>
      <c r="G129" vm="251">
        <f t="shared" si="3"/>
        <v>24.2</v>
      </c>
      <c r="H12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Row],[DistTitle]]&amp;"]")/G129,"")</f>
        <v/>
      </c>
      <c r="I129" s="49">
        <f>IFERROR(CUBEVALUE("ThisWorkbookDataModel","[Measures].[Exp]","[Expenditures].[SchoolYear].["&amp;$N$6&amp;"]","[Expenditures].[DistTitle].["&amp;DistrictBySize[[#This Row],[DistTitle]]&amp;"]")/G129,"")</f>
        <v>48816.677272727284</v>
      </c>
      <c r="J129" s="49" t="e">
        <f t="shared" si="2"/>
        <v>#N/A</v>
      </c>
      <c r="K129" s="51" t="e">
        <f>IF(G129="",NA(),IF(DistrictBySize[[#This Row],[DistrictGroupTitle]]=$N$2,IF($N$7="All Activities",I129,H129),NA()))</f>
        <v>#N/A</v>
      </c>
    </row>
    <row r="130" spans="1:11" x14ac:dyDescent="0.25">
      <c r="A130" s="1" t="s">
        <v>56</v>
      </c>
      <c r="B130" s="1" t="s">
        <v>57</v>
      </c>
      <c r="C130" s="1" t="s">
        <v>598</v>
      </c>
      <c r="D130" s="1" t="s">
        <v>233</v>
      </c>
      <c r="E130" s="1" t="s">
        <v>599</v>
      </c>
      <c r="F130">
        <v>600.04</v>
      </c>
      <c r="G130" vm="293">
        <f t="shared" si="3"/>
        <v>593.29</v>
      </c>
      <c r="H13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Row],[DistTitle]]&amp;"]")/G130,"")</f>
        <v/>
      </c>
      <c r="I130" s="49">
        <f>IFERROR(CUBEVALUE("ThisWorkbookDataModel","[Measures].[Exp]","[Expenditures].[SchoolYear].["&amp;$N$6&amp;"]","[Expenditures].[DistTitle].["&amp;DistrictBySize[[#This Row],[DistTitle]]&amp;"]")/G130,"")</f>
        <v>17708.85801210201</v>
      </c>
      <c r="J130" s="49" t="e">
        <f t="shared" ref="J130:J193" si="4">IF(ISNA(K130),NA(),G130)</f>
        <v>#N/A</v>
      </c>
      <c r="K130" s="51" t="e">
        <f>IF(G130="",NA(),IF(DistrictBySize[[#This Row],[DistrictGroupTitle]]=$N$2,IF($N$7="All Activities",I130,H130),NA()))</f>
        <v>#N/A</v>
      </c>
    </row>
    <row r="131" spans="1:11" x14ac:dyDescent="0.25">
      <c r="A131" s="1" t="s">
        <v>56</v>
      </c>
      <c r="B131" s="1" t="s">
        <v>57</v>
      </c>
      <c r="C131" s="1" t="s">
        <v>58</v>
      </c>
      <c r="D131" s="1" t="s">
        <v>59</v>
      </c>
      <c r="E131" s="1" t="s">
        <v>60</v>
      </c>
      <c r="F131">
        <v>173.29</v>
      </c>
      <c r="G131" vm="301">
        <f t="shared" ref="G131:G194" si="5">IFERROR(CUBEVALUE("ThisWorkbookDataModel","[Measures].[Enr]","[Enrollment].[SchoolYear].["&amp;$N$6&amp;"]","[Enrollment].[DistTitle].["&amp;E131&amp;"]"),"")</f>
        <v>181.89</v>
      </c>
      <c r="H13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Row],[DistTitle]]&amp;"]")/G131,"")</f>
        <v/>
      </c>
      <c r="I131" s="49">
        <f>IFERROR(CUBEVALUE("ThisWorkbookDataModel","[Measures].[Exp]","[Expenditures].[SchoolYear].["&amp;$N$6&amp;"]","[Expenditures].[DistTitle].["&amp;DistrictBySize[[#This Row],[DistTitle]]&amp;"]")/G131,"")</f>
        <v>33353.956677112539</v>
      </c>
      <c r="J131" s="49" t="e">
        <f t="shared" si="4"/>
        <v>#N/A</v>
      </c>
      <c r="K131" s="51" t="e">
        <f>IF(G131="",NA(),IF(DistrictBySize[[#This Row],[DistrictGroupTitle]]=$N$2,IF($N$7="All Activities",I131,H131),NA()))</f>
        <v>#N/A</v>
      </c>
    </row>
    <row r="132" spans="1:11" x14ac:dyDescent="0.25">
      <c r="A132" s="1" t="s">
        <v>56</v>
      </c>
      <c r="B132" s="1" t="s">
        <v>57</v>
      </c>
      <c r="C132" s="1" t="s">
        <v>287</v>
      </c>
      <c r="D132" s="1" t="s">
        <v>258</v>
      </c>
      <c r="E132" s="1" t="s">
        <v>288</v>
      </c>
      <c r="F132">
        <v>6316.98</v>
      </c>
      <c r="G132" vm="193">
        <f t="shared" si="5"/>
        <v>6212.12</v>
      </c>
      <c r="H13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Row],[DistTitle]]&amp;"]")/G132,"")</f>
        <v/>
      </c>
      <c r="I132" s="49">
        <f>IFERROR(CUBEVALUE("ThisWorkbookDataModel","[Measures].[Exp]","[Expenditures].[SchoolYear].["&amp;$N$6&amp;"]","[Expenditures].[DistTitle].["&amp;DistrictBySize[[#This Row],[DistTitle]]&amp;"]")/G132,"")</f>
        <v>17883.58563582159</v>
      </c>
      <c r="J132" s="49" t="e">
        <f t="shared" si="4"/>
        <v>#N/A</v>
      </c>
      <c r="K132" s="51" t="e">
        <f>IF(G132="",NA(),IF(DistrictBySize[[#This Row],[DistrictGroupTitle]]=$N$2,IF($N$7="All Activities",I132,H132),NA()))</f>
        <v>#N/A</v>
      </c>
    </row>
    <row r="133" spans="1:11" x14ac:dyDescent="0.25">
      <c r="A133" s="1" t="s">
        <v>56</v>
      </c>
      <c r="B133" s="1" t="s">
        <v>57</v>
      </c>
      <c r="C133" s="1" t="s">
        <v>185</v>
      </c>
      <c r="D133" s="1" t="s">
        <v>59</v>
      </c>
      <c r="E133" s="1" t="s">
        <v>186</v>
      </c>
      <c r="F133">
        <v>257.06</v>
      </c>
      <c r="G133" vm="333">
        <f t="shared" si="5"/>
        <v>246.01</v>
      </c>
      <c r="H13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Row],[DistTitle]]&amp;"]")/G133,"")</f>
        <v/>
      </c>
      <c r="I133" s="49">
        <f>IFERROR(CUBEVALUE("ThisWorkbookDataModel","[Measures].[Exp]","[Expenditures].[SchoolYear].["&amp;$N$6&amp;"]","[Expenditures].[DistTitle].["&amp;DistrictBySize[[#This Row],[DistTitle]]&amp;"]")/G133,"")</f>
        <v>14513.143164911997</v>
      </c>
      <c r="J133" s="49" t="e">
        <f t="shared" si="4"/>
        <v>#N/A</v>
      </c>
      <c r="K133" s="51" t="e">
        <f>IF(G133="",NA(),IF(DistrictBySize[[#This Row],[DistrictGroupTitle]]=$N$2,IF($N$7="All Activities",I133,H133),NA()))</f>
        <v>#N/A</v>
      </c>
    </row>
    <row r="134" spans="1:11" x14ac:dyDescent="0.25">
      <c r="A134" s="1" t="s">
        <v>56</v>
      </c>
      <c r="B134" s="1" t="s">
        <v>57</v>
      </c>
      <c r="C134" s="1" t="s">
        <v>171</v>
      </c>
      <c r="D134" s="1" t="s">
        <v>59</v>
      </c>
      <c r="E134" s="1" t="s">
        <v>172</v>
      </c>
      <c r="F134">
        <v>200.03</v>
      </c>
      <c r="G134" vm="349">
        <f t="shared" si="5"/>
        <v>219.49</v>
      </c>
      <c r="H13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Row],[DistTitle]]&amp;"]")/G134,"")</f>
        <v/>
      </c>
      <c r="I134" s="49">
        <f>IFERROR(CUBEVALUE("ThisWorkbookDataModel","[Measures].[Exp]","[Expenditures].[SchoolYear].["&amp;$N$6&amp;"]","[Expenditures].[DistTitle].["&amp;DistrictBySize[[#This Row],[DistTitle]]&amp;"]")/G134,"")</f>
        <v>29618.442571415559</v>
      </c>
      <c r="J134" s="49" t="e">
        <f t="shared" si="4"/>
        <v>#N/A</v>
      </c>
      <c r="K134" s="51" t="e">
        <f>IF(G134="",NA(),IF(DistrictBySize[[#This Row],[DistrictGroupTitle]]=$N$2,IF($N$7="All Activities",I134,H134),NA()))</f>
        <v>#N/A</v>
      </c>
    </row>
    <row r="135" spans="1:11" x14ac:dyDescent="0.25">
      <c r="A135" s="1" t="s">
        <v>56</v>
      </c>
      <c r="B135" s="1" t="s">
        <v>57</v>
      </c>
      <c r="C135" s="1" t="s">
        <v>608</v>
      </c>
      <c r="D135" s="1" t="s">
        <v>222</v>
      </c>
      <c r="E135" s="1" t="s">
        <v>609</v>
      </c>
      <c r="F135">
        <v>29.11</v>
      </c>
      <c r="G135" vm="44">
        <f t="shared" si="5"/>
        <v>27.69</v>
      </c>
      <c r="H13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Row],[DistTitle]]&amp;"]")/G135,"")</f>
        <v/>
      </c>
      <c r="I135" s="49">
        <f>IFERROR(CUBEVALUE("ThisWorkbookDataModel","[Measures].[Exp]","[Expenditures].[SchoolYear].["&amp;$N$6&amp;"]","[Expenditures].[DistTitle].["&amp;DistrictBySize[[#This Row],[DistTitle]]&amp;"]")/G135,"")</f>
        <v>83049.295052365473</v>
      </c>
      <c r="J135" s="49" t="e">
        <f t="shared" si="4"/>
        <v>#N/A</v>
      </c>
      <c r="K135" s="51" t="e">
        <f>IF(G135="",NA(),IF(DistrictBySize[[#This Row],[DistrictGroupTitle]]=$N$2,IF($N$7="All Activities",I135,H135),NA()))</f>
        <v>#N/A</v>
      </c>
    </row>
    <row r="136" spans="1:11" x14ac:dyDescent="0.25">
      <c r="A136" s="1" t="s">
        <v>56</v>
      </c>
      <c r="B136" s="1" t="s">
        <v>57</v>
      </c>
      <c r="C136" s="1" t="s">
        <v>203</v>
      </c>
      <c r="D136" s="1" t="s">
        <v>59</v>
      </c>
      <c r="E136" s="1" t="s">
        <v>204</v>
      </c>
      <c r="F136">
        <v>421.41</v>
      </c>
      <c r="G136" vm="98">
        <f t="shared" si="5"/>
        <v>402.34</v>
      </c>
      <c r="H13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Row],[DistTitle]]&amp;"]")/G136,"")</f>
        <v/>
      </c>
      <c r="I136" s="49">
        <f>IFERROR(CUBEVALUE("ThisWorkbookDataModel","[Measures].[Exp]","[Expenditures].[SchoolYear].["&amp;$N$6&amp;"]","[Expenditures].[DistTitle].["&amp;DistrictBySize[[#This Row],[DistTitle]]&amp;"]")/G136,"")</f>
        <v>18242.297608987425</v>
      </c>
      <c r="J136" s="49" t="e">
        <f t="shared" si="4"/>
        <v>#N/A</v>
      </c>
      <c r="K136" s="51" t="e">
        <f>IF(G136="",NA(),IF(DistrictBySize[[#This Row],[DistrictGroupTitle]]=$N$2,IF($N$7="All Activities",I136,H136),NA()))</f>
        <v>#N/A</v>
      </c>
    </row>
    <row r="137" spans="1:11" x14ac:dyDescent="0.25">
      <c r="A137" s="1" t="s">
        <v>56</v>
      </c>
      <c r="B137" s="1" t="s">
        <v>57</v>
      </c>
      <c r="C137" s="1" t="s">
        <v>125</v>
      </c>
      <c r="D137" s="1" t="s">
        <v>59</v>
      </c>
      <c r="E137" s="1" t="s">
        <v>126</v>
      </c>
      <c r="F137">
        <v>192.61</v>
      </c>
      <c r="G137" vm="65">
        <f t="shared" si="5"/>
        <v>200.33</v>
      </c>
      <c r="H13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Row],[DistTitle]]&amp;"]")/G137,"")</f>
        <v/>
      </c>
      <c r="I137" s="49">
        <f>IFERROR(CUBEVALUE("ThisWorkbookDataModel","[Measures].[Exp]","[Expenditures].[SchoolYear].["&amp;$N$6&amp;"]","[Expenditures].[DistTitle].["&amp;DistrictBySize[[#This Row],[DistTitle]]&amp;"]")/G137,"")</f>
        <v>27435.825837368342</v>
      </c>
      <c r="J137" s="49" t="e">
        <f t="shared" si="4"/>
        <v>#N/A</v>
      </c>
      <c r="K137" s="51" t="e">
        <f>IF(G137="",NA(),IF(DistrictBySize[[#This Row],[DistrictGroupTitle]]=$N$2,IF($N$7="All Activities",I137,H137),NA()))</f>
        <v>#N/A</v>
      </c>
    </row>
    <row r="138" spans="1:11" x14ac:dyDescent="0.25">
      <c r="A138" s="1" t="s">
        <v>56</v>
      </c>
      <c r="B138" s="1" t="s">
        <v>57</v>
      </c>
      <c r="C138" s="1" t="s">
        <v>656</v>
      </c>
      <c r="D138" s="1" t="s">
        <v>227</v>
      </c>
      <c r="E138" s="1" t="s">
        <v>657</v>
      </c>
      <c r="F138">
        <v>3552.77</v>
      </c>
      <c r="G138" vm="132">
        <f t="shared" si="5"/>
        <v>3496.32</v>
      </c>
      <c r="H13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Row],[DistTitle]]&amp;"]")/G138,"")</f>
        <v/>
      </c>
      <c r="I138" s="49">
        <f>IFERROR(CUBEVALUE("ThisWorkbookDataModel","[Measures].[Exp]","[Expenditures].[SchoolYear].["&amp;$N$6&amp;"]","[Expenditures].[DistTitle].["&amp;DistrictBySize[[#This Row],[DistTitle]]&amp;"]")/G138,"")</f>
        <v>16503.417001304224</v>
      </c>
      <c r="J138" s="49" vm="132">
        <f t="shared" si="4"/>
        <v>3496.32</v>
      </c>
      <c r="K138" s="51">
        <f>IF(G138="",NA(),IF(DistrictBySize[[#This Row],[DistrictGroupTitle]]=$N$2,IF($N$7="All Activities",I138,H138),NA()))</f>
        <v>16503.417001304224</v>
      </c>
    </row>
    <row r="139" spans="1:11" x14ac:dyDescent="0.25">
      <c r="A139" s="1" t="s">
        <v>56</v>
      </c>
      <c r="B139" s="1" t="s">
        <v>57</v>
      </c>
      <c r="C139" s="1" t="s">
        <v>686</v>
      </c>
      <c r="D139" s="1" t="s">
        <v>233</v>
      </c>
      <c r="E139" s="1" t="s">
        <v>687</v>
      </c>
      <c r="F139">
        <v>678.94</v>
      </c>
      <c r="G139" vm="162">
        <f t="shared" si="5"/>
        <v>757.11</v>
      </c>
      <c r="H13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Row],[DistTitle]]&amp;"]")/G139,"")</f>
        <v/>
      </c>
      <c r="I139" s="49">
        <f>IFERROR(CUBEVALUE("ThisWorkbookDataModel","[Measures].[Exp]","[Expenditures].[SchoolYear].["&amp;$N$6&amp;"]","[Expenditures].[DistTitle].["&amp;DistrictBySize[[#This Row],[DistTitle]]&amp;"]")/G139,"")</f>
        <v>20972.2264928478</v>
      </c>
      <c r="J139" s="49" t="e">
        <f t="shared" si="4"/>
        <v>#N/A</v>
      </c>
      <c r="K139" s="51" t="e">
        <f>IF(G139="",NA(),IF(DistrictBySize[[#This Row],[DistrictGroupTitle]]=$N$2,IF($N$7="All Activities",I139,H139),NA()))</f>
        <v>#N/A</v>
      </c>
    </row>
    <row r="140" spans="1:11" x14ac:dyDescent="0.25">
      <c r="A140" s="1" t="s">
        <v>56</v>
      </c>
      <c r="B140" s="1" t="s">
        <v>57</v>
      </c>
      <c r="C140" s="1" t="s">
        <v>305</v>
      </c>
      <c r="D140" s="1" t="s">
        <v>222</v>
      </c>
      <c r="E140" s="1" t="s">
        <v>306</v>
      </c>
      <c r="F140">
        <v>96.88</v>
      </c>
      <c r="G140" vm="210">
        <f t="shared" si="5"/>
        <v>99.94</v>
      </c>
      <c r="H14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Row],[DistTitle]]&amp;"]")/G140,"")</f>
        <v/>
      </c>
      <c r="I140" s="49">
        <f>IFERROR(CUBEVALUE("ThisWorkbookDataModel","[Measures].[Exp]","[Expenditures].[SchoolYear].["&amp;$N$6&amp;"]","[Expenditures].[DistTitle].["&amp;DistrictBySize[[#This Row],[DistTitle]]&amp;"]")/G140,"")</f>
        <v>34719.084650790479</v>
      </c>
      <c r="J140" s="49" t="e">
        <f t="shared" si="4"/>
        <v>#N/A</v>
      </c>
      <c r="K140" s="51" t="e">
        <f>IF(G140="",NA(),IF(DistrictBySize[[#This Row],[DistrictGroupTitle]]=$N$2,IF($N$7="All Activities",I140,H140),NA()))</f>
        <v>#N/A</v>
      </c>
    </row>
    <row r="141" spans="1:11" x14ac:dyDescent="0.25">
      <c r="A141" s="1" t="s">
        <v>56</v>
      </c>
      <c r="B141" s="1" t="s">
        <v>57</v>
      </c>
      <c r="C141" s="1" t="s">
        <v>247</v>
      </c>
      <c r="D141" s="1" t="s">
        <v>233</v>
      </c>
      <c r="E141" s="1" t="s">
        <v>248</v>
      </c>
      <c r="F141">
        <v>631.87</v>
      </c>
      <c r="G141" vm="252">
        <f t="shared" si="5"/>
        <v>648.97</v>
      </c>
      <c r="H14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Row],[DistTitle]]&amp;"]")/G141,"")</f>
        <v/>
      </c>
      <c r="I141" s="49">
        <f>IFERROR(CUBEVALUE("ThisWorkbookDataModel","[Measures].[Exp]","[Expenditures].[SchoolYear].["&amp;$N$6&amp;"]","[Expenditures].[DistTitle].["&amp;DistrictBySize[[#This Row],[DistTitle]]&amp;"]")/G141,"")</f>
        <v>18476.665870533307</v>
      </c>
      <c r="J141" s="49" t="e">
        <f t="shared" si="4"/>
        <v>#N/A</v>
      </c>
      <c r="K141" s="51" t="e">
        <f>IF(G141="",NA(),IF(DistrictBySize[[#This Row],[DistrictGroupTitle]]=$N$2,IF($N$7="All Activities",I141,H141),NA()))</f>
        <v>#N/A</v>
      </c>
    </row>
    <row r="142" spans="1:11" x14ac:dyDescent="0.25">
      <c r="A142" s="1" t="s">
        <v>56</v>
      </c>
      <c r="B142" s="1" t="s">
        <v>57</v>
      </c>
      <c r="C142" s="1" t="s">
        <v>474</v>
      </c>
      <c r="D142" s="1" t="s">
        <v>233</v>
      </c>
      <c r="E142" s="1" t="s">
        <v>475</v>
      </c>
      <c r="F142">
        <v>745</v>
      </c>
      <c r="G142" vm="294">
        <f t="shared" si="5"/>
        <v>876.1</v>
      </c>
      <c r="H14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Row],[DistTitle]]&amp;"]")/G142,"")</f>
        <v/>
      </c>
      <c r="I142" s="49">
        <f>IFERROR(CUBEVALUE("ThisWorkbookDataModel","[Measures].[Exp]","[Expenditures].[SchoolYear].["&amp;$N$6&amp;"]","[Expenditures].[DistTitle].["&amp;DistrictBySize[[#This Row],[DistTitle]]&amp;"]")/G142,"")</f>
        <v>15626.764284898984</v>
      </c>
      <c r="J142" s="49" t="e">
        <f t="shared" si="4"/>
        <v>#N/A</v>
      </c>
      <c r="K142" s="51" t="e">
        <f>IF(G142="",NA(),IF(DistrictBySize[[#This Row],[DistrictGroupTitle]]=$N$2,IF($N$7="All Activities",I142,H142),NA()))</f>
        <v>#N/A</v>
      </c>
    </row>
    <row r="143" spans="1:11" x14ac:dyDescent="0.25">
      <c r="A143" s="1" t="s">
        <v>56</v>
      </c>
      <c r="B143" s="1" t="s">
        <v>57</v>
      </c>
      <c r="C143" s="1" t="s">
        <v>622</v>
      </c>
      <c r="D143" s="1" t="s">
        <v>233</v>
      </c>
      <c r="E143" s="1" t="s">
        <v>623</v>
      </c>
      <c r="F143">
        <v>531.98</v>
      </c>
      <c r="G143" vm="187">
        <f t="shared" si="5"/>
        <v>497.3</v>
      </c>
      <c r="H14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Row],[DistTitle]]&amp;"]")/G143,"")</f>
        <v/>
      </c>
      <c r="I143" s="49">
        <f>IFERROR(CUBEVALUE("ThisWorkbookDataModel","[Measures].[Exp]","[Expenditures].[SchoolYear].["&amp;$N$6&amp;"]","[Expenditures].[DistTitle].["&amp;DistrictBySize[[#This Row],[DistTitle]]&amp;"]")/G143,"")</f>
        <v>18631.359038809569</v>
      </c>
      <c r="J143" s="49" t="e">
        <f t="shared" si="4"/>
        <v>#N/A</v>
      </c>
      <c r="K143" s="51" t="e">
        <f>IF(G143="",NA(),IF(DistrictBySize[[#This Row],[DistrictGroupTitle]]=$N$2,IF($N$7="All Activities",I143,H143),NA()))</f>
        <v>#N/A</v>
      </c>
    </row>
    <row r="144" spans="1:11" x14ac:dyDescent="0.25">
      <c r="A144" s="1" t="s">
        <v>56</v>
      </c>
      <c r="B144" s="1" t="s">
        <v>57</v>
      </c>
      <c r="C144" s="1" t="s">
        <v>562</v>
      </c>
      <c r="D144" s="1" t="s">
        <v>258</v>
      </c>
      <c r="E144" s="1" t="s">
        <v>563</v>
      </c>
      <c r="F144">
        <v>9279.0499999999993</v>
      </c>
      <c r="G144" vm="307">
        <f t="shared" si="5"/>
        <v>9434.7000000000007</v>
      </c>
      <c r="H14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Row],[DistTitle]]&amp;"]")/G144,"")</f>
        <v/>
      </c>
      <c r="I144" s="49">
        <f>IFERROR(CUBEVALUE("ThisWorkbookDataModel","[Measures].[Exp]","[Expenditures].[SchoolYear].["&amp;$N$6&amp;"]","[Expenditures].[DistTitle].["&amp;DistrictBySize[[#This Row],[DistTitle]]&amp;"]")/G144,"")</f>
        <v>20133.946761423253</v>
      </c>
      <c r="J144" s="49" t="e">
        <f t="shared" si="4"/>
        <v>#N/A</v>
      </c>
      <c r="K144" s="51" t="e">
        <f>IF(G144="",NA(),IF(DistrictBySize[[#This Row],[DistrictGroupTitle]]=$N$2,IF($N$7="All Activities",I144,H144),NA()))</f>
        <v>#N/A</v>
      </c>
    </row>
    <row r="145" spans="1:11" x14ac:dyDescent="0.25">
      <c r="A145" s="1" t="s">
        <v>56</v>
      </c>
      <c r="B145" s="1" t="s">
        <v>57</v>
      </c>
      <c r="C145" s="1" t="s">
        <v>93</v>
      </c>
      <c r="D145" s="1" t="s">
        <v>59</v>
      </c>
      <c r="E145" s="1" t="s">
        <v>94</v>
      </c>
      <c r="F145">
        <v>310.72000000000003</v>
      </c>
      <c r="G145" vm="334">
        <f t="shared" si="5"/>
        <v>318.95</v>
      </c>
      <c r="H14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Row],[DistTitle]]&amp;"]")/G145,"")</f>
        <v/>
      </c>
      <c r="I145" s="49">
        <f>IFERROR(CUBEVALUE("ThisWorkbookDataModel","[Measures].[Exp]","[Expenditures].[SchoolYear].["&amp;$N$6&amp;"]","[Expenditures].[DistTitle].["&amp;DistrictBySize[[#This Row],[DistTitle]]&amp;"]")/G145,"")</f>
        <v>21081.154663740395</v>
      </c>
      <c r="J145" s="49" t="e">
        <f t="shared" si="4"/>
        <v>#N/A</v>
      </c>
      <c r="K145" s="51" t="e">
        <f>IF(G145="",NA(),IF(DistrictBySize[[#This Row],[DistrictGroupTitle]]=$N$2,IF($N$7="All Activities",I145,H145),NA()))</f>
        <v>#N/A</v>
      </c>
    </row>
    <row r="146" spans="1:11" x14ac:dyDescent="0.25">
      <c r="A146" s="1" t="s">
        <v>56</v>
      </c>
      <c r="B146" s="1" t="s">
        <v>57</v>
      </c>
      <c r="C146" s="1" t="s">
        <v>588</v>
      </c>
      <c r="D146" s="1" t="s">
        <v>236</v>
      </c>
      <c r="E146" s="1" t="s">
        <v>589</v>
      </c>
      <c r="F146">
        <v>10411</v>
      </c>
      <c r="G146" vm="281">
        <f t="shared" si="5"/>
        <v>10262.870000000001</v>
      </c>
      <c r="H14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Row],[DistTitle]]&amp;"]")/G146,"")</f>
        <v/>
      </c>
      <c r="I146" s="49">
        <f>IFERROR(CUBEVALUE("ThisWorkbookDataModel","[Measures].[Exp]","[Expenditures].[SchoolYear].["&amp;$N$6&amp;"]","[Expenditures].[DistTitle].["&amp;DistrictBySize[[#This Row],[DistTitle]]&amp;"]")/G146,"")</f>
        <v>16014.935622296685</v>
      </c>
      <c r="J146" s="49" t="e">
        <f t="shared" si="4"/>
        <v>#N/A</v>
      </c>
      <c r="K146" s="51" t="e">
        <f>IF(G146="",NA(),IF(DistrictBySize[[#This Row],[DistrictGroupTitle]]=$N$2,IF($N$7="All Activities",I146,H146),NA()))</f>
        <v>#N/A</v>
      </c>
    </row>
    <row r="147" spans="1:11" x14ac:dyDescent="0.25">
      <c r="A147" s="1" t="s">
        <v>56</v>
      </c>
      <c r="B147" s="1" t="s">
        <v>57</v>
      </c>
      <c r="C147" s="1" t="s">
        <v>586</v>
      </c>
      <c r="D147" s="1" t="s">
        <v>239</v>
      </c>
      <c r="E147" s="1" t="s">
        <v>587</v>
      </c>
      <c r="F147">
        <v>1738.67</v>
      </c>
      <c r="G147" vm="45">
        <f t="shared" si="5"/>
        <v>1726.47</v>
      </c>
      <c r="H14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Row],[DistTitle]]&amp;"]")/G147,"")</f>
        <v/>
      </c>
      <c r="I147" s="49">
        <f>IFERROR(CUBEVALUE("ThisWorkbookDataModel","[Measures].[Exp]","[Expenditures].[SchoolYear].["&amp;$N$6&amp;"]","[Expenditures].[DistTitle].["&amp;DistrictBySize[[#This Row],[DistTitle]]&amp;"]")/G147,"")</f>
        <v>18085.943005091314</v>
      </c>
      <c r="J147" s="49" t="e">
        <f t="shared" si="4"/>
        <v>#N/A</v>
      </c>
      <c r="K147" s="51" t="e">
        <f>IF(G147="",NA(),IF(DistrictBySize[[#This Row],[DistrictGroupTitle]]=$N$2,IF($N$7="All Activities",I147,H147),NA()))</f>
        <v>#N/A</v>
      </c>
    </row>
    <row r="148" spans="1:11" x14ac:dyDescent="0.25">
      <c r="A148" s="1" t="s">
        <v>56</v>
      </c>
      <c r="B148" s="1" t="s">
        <v>57</v>
      </c>
      <c r="C148" s="1" t="s">
        <v>372</v>
      </c>
      <c r="D148" s="1" t="s">
        <v>227</v>
      </c>
      <c r="E148" s="1" t="s">
        <v>373</v>
      </c>
      <c r="F148">
        <v>3949.77</v>
      </c>
      <c r="G148" vm="99">
        <f t="shared" si="5"/>
        <v>3928.92</v>
      </c>
      <c r="H14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Row],[DistTitle]]&amp;"]")/G148,"")</f>
        <v/>
      </c>
      <c r="I148" s="49">
        <f>IFERROR(CUBEVALUE("ThisWorkbookDataModel","[Measures].[Exp]","[Expenditures].[SchoolYear].["&amp;$N$6&amp;"]","[Expenditures].[DistTitle].["&amp;DistrictBySize[[#This Row],[DistTitle]]&amp;"]")/G148,"")</f>
        <v>19389.893904686272</v>
      </c>
      <c r="J148" s="49" vm="99">
        <f t="shared" si="4"/>
        <v>3928.92</v>
      </c>
      <c r="K148" s="51">
        <f>IF(G148="",NA(),IF(DistrictBySize[[#This Row],[DistrictGroupTitle]]=$N$2,IF($N$7="All Activities",I148,H148),NA()))</f>
        <v>19389.893904686272</v>
      </c>
    </row>
    <row r="149" spans="1:11" x14ac:dyDescent="0.25">
      <c r="A149" s="1" t="s">
        <v>56</v>
      </c>
      <c r="B149" s="1" t="s">
        <v>57</v>
      </c>
      <c r="C149" s="1" t="s">
        <v>658</v>
      </c>
      <c r="D149" s="1" t="s">
        <v>239</v>
      </c>
      <c r="E149" s="1" t="s">
        <v>659</v>
      </c>
      <c r="F149">
        <v>1873.79</v>
      </c>
      <c r="G149" vm="120">
        <f t="shared" si="5"/>
        <v>1846.38</v>
      </c>
      <c r="H14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Row],[DistTitle]]&amp;"]")/G149,"")</f>
        <v/>
      </c>
      <c r="I149" s="49">
        <f>IFERROR(CUBEVALUE("ThisWorkbookDataModel","[Measures].[Exp]","[Expenditures].[SchoolYear].["&amp;$N$6&amp;"]","[Expenditures].[DistTitle].["&amp;DistrictBySize[[#This Row],[DistTitle]]&amp;"]")/G149,"")</f>
        <v>17387.620321927228</v>
      </c>
      <c r="J149" s="49" t="e">
        <f t="shared" si="4"/>
        <v>#N/A</v>
      </c>
      <c r="K149" s="51" t="e">
        <f>IF(G149="",NA(),IF(DistrictBySize[[#This Row],[DistrictGroupTitle]]=$N$2,IF($N$7="All Activities",I149,H149),NA()))</f>
        <v>#N/A</v>
      </c>
    </row>
    <row r="150" spans="1:11" x14ac:dyDescent="0.25">
      <c r="A150" s="1" t="s">
        <v>56</v>
      </c>
      <c r="B150" s="1" t="s">
        <v>57</v>
      </c>
      <c r="C150" s="1" t="s">
        <v>486</v>
      </c>
      <c r="D150" s="1" t="s">
        <v>233</v>
      </c>
      <c r="E150" s="1" t="s">
        <v>487</v>
      </c>
      <c r="F150">
        <v>764.63</v>
      </c>
      <c r="G150" vm="143">
        <f t="shared" si="5"/>
        <v>751.97</v>
      </c>
      <c r="H15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Row],[DistTitle]]&amp;"]")/G150,"")</f>
        <v/>
      </c>
      <c r="I150" s="49">
        <f>IFERROR(CUBEVALUE("ThisWorkbookDataModel","[Measures].[Exp]","[Expenditures].[SchoolYear].["&amp;$N$6&amp;"]","[Expenditures].[DistTitle].["&amp;DistrictBySize[[#This Row],[DistTitle]]&amp;"]")/G150,"")</f>
        <v>18661.615543173266</v>
      </c>
      <c r="J150" s="49" t="e">
        <f t="shared" si="4"/>
        <v>#N/A</v>
      </c>
      <c r="K150" s="51" t="e">
        <f>IF(G150="",NA(),IF(DistrictBySize[[#This Row],[DistrictGroupTitle]]=$N$2,IF($N$7="All Activities",I150,H150),NA()))</f>
        <v>#N/A</v>
      </c>
    </row>
    <row r="151" spans="1:11" x14ac:dyDescent="0.25">
      <c r="A151" s="1" t="s">
        <v>56</v>
      </c>
      <c r="B151" s="1" t="s">
        <v>57</v>
      </c>
      <c r="C151" s="1" t="s">
        <v>548</v>
      </c>
      <c r="D151" s="1" t="s">
        <v>222</v>
      </c>
      <c r="E151" s="1" t="s">
        <v>549</v>
      </c>
      <c r="F151">
        <v>61.27</v>
      </c>
      <c r="G151" vm="163">
        <f t="shared" si="5"/>
        <v>67.739999999999995</v>
      </c>
      <c r="H15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Row],[DistTitle]]&amp;"]")/G151,"")</f>
        <v/>
      </c>
      <c r="I151" s="49">
        <f>IFERROR(CUBEVALUE("ThisWorkbookDataModel","[Measures].[Exp]","[Expenditures].[SchoolYear].["&amp;$N$6&amp;"]","[Expenditures].[DistTitle].["&amp;DistrictBySize[[#This Row],[DistTitle]]&amp;"]")/G151,"")</f>
        <v>35187.243283141426</v>
      </c>
      <c r="J151" s="49" t="e">
        <f t="shared" si="4"/>
        <v>#N/A</v>
      </c>
      <c r="K151" s="51" t="e">
        <f>IF(G151="",NA(),IF(DistrictBySize[[#This Row],[DistrictGroupTitle]]=$N$2,IF($N$7="All Activities",I151,H151),NA()))</f>
        <v>#N/A</v>
      </c>
    </row>
    <row r="152" spans="1:11" x14ac:dyDescent="0.25">
      <c r="A152" s="1" t="s">
        <v>56</v>
      </c>
      <c r="B152" s="1" t="s">
        <v>57</v>
      </c>
      <c r="C152" s="1" t="s">
        <v>566</v>
      </c>
      <c r="D152" s="1" t="s">
        <v>258</v>
      </c>
      <c r="E152" s="1" t="s">
        <v>567</v>
      </c>
      <c r="F152">
        <v>5657.32</v>
      </c>
      <c r="G152" vm="211">
        <f t="shared" si="5"/>
        <v>5485.85</v>
      </c>
      <c r="H15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Row],[DistTitle]]&amp;"]")/G152,"")</f>
        <v/>
      </c>
      <c r="I152" s="49">
        <f>IFERROR(CUBEVALUE("ThisWorkbookDataModel","[Measures].[Exp]","[Expenditures].[SchoolYear].["&amp;$N$6&amp;"]","[Expenditures].[DistTitle].["&amp;DistrictBySize[[#This Row],[DistTitle]]&amp;"]")/G152,"")</f>
        <v>19210.885899176974</v>
      </c>
      <c r="J152" s="49" t="e">
        <f t="shared" si="4"/>
        <v>#N/A</v>
      </c>
      <c r="K152" s="51" t="e">
        <f>IF(G152="",NA(),IF(DistrictBySize[[#This Row],[DistrictGroupTitle]]=$N$2,IF($N$7="All Activities",I152,H152),NA()))</f>
        <v>#N/A</v>
      </c>
    </row>
    <row r="153" spans="1:11" x14ac:dyDescent="0.25">
      <c r="A153" s="1" t="s">
        <v>56</v>
      </c>
      <c r="B153" s="1" t="s">
        <v>57</v>
      </c>
      <c r="C153" s="1" t="s">
        <v>342</v>
      </c>
      <c r="D153" s="1" t="s">
        <v>239</v>
      </c>
      <c r="E153" s="1" t="s">
        <v>343</v>
      </c>
      <c r="F153">
        <v>1465.84</v>
      </c>
      <c r="G153" vm="253">
        <f t="shared" si="5"/>
        <v>1464.54</v>
      </c>
      <c r="H15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Row],[DistTitle]]&amp;"]")/G153,"")</f>
        <v/>
      </c>
      <c r="I153" s="49">
        <f>IFERROR(CUBEVALUE("ThisWorkbookDataModel","[Measures].[Exp]","[Expenditures].[SchoolYear].["&amp;$N$6&amp;"]","[Expenditures].[DistTitle].["&amp;DistrictBySize[[#This Row],[DistTitle]]&amp;"]")/G153,"")</f>
        <v>16305.427233124399</v>
      </c>
      <c r="J153" s="49" t="e">
        <f t="shared" si="4"/>
        <v>#N/A</v>
      </c>
      <c r="K153" s="51" t="e">
        <f>IF(G153="",NA(),IF(DistrictBySize[[#This Row],[DistrictGroupTitle]]=$N$2,IF($N$7="All Activities",I153,H153),NA()))</f>
        <v>#N/A</v>
      </c>
    </row>
    <row r="154" spans="1:11" x14ac:dyDescent="0.25">
      <c r="A154" s="1" t="s">
        <v>56</v>
      </c>
      <c r="B154" s="1" t="s">
        <v>57</v>
      </c>
      <c r="C154" s="1" t="s">
        <v>127</v>
      </c>
      <c r="D154" s="1" t="s">
        <v>59</v>
      </c>
      <c r="E154" s="1" t="s">
        <v>128</v>
      </c>
      <c r="F154">
        <v>433.35</v>
      </c>
      <c r="G154" vm="295">
        <f t="shared" si="5"/>
        <v>434.8</v>
      </c>
      <c r="H15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Row],[DistTitle]]&amp;"]")/G154,"")</f>
        <v/>
      </c>
      <c r="I154" s="49">
        <f>IFERROR(CUBEVALUE("ThisWorkbookDataModel","[Measures].[Exp]","[Expenditures].[SchoolYear].["&amp;$N$6&amp;"]","[Expenditures].[DistTitle].["&amp;DistrictBySize[[#This Row],[DistTitle]]&amp;"]")/G154,"")</f>
        <v>20413.234015639373</v>
      </c>
      <c r="J154" s="49" t="e">
        <f t="shared" si="4"/>
        <v>#N/A</v>
      </c>
      <c r="K154" s="51" t="e">
        <f>IF(G154="",NA(),IF(DistrictBySize[[#This Row],[DistrictGroupTitle]]=$N$2,IF($N$7="All Activities",I154,H154),NA()))</f>
        <v>#N/A</v>
      </c>
    </row>
    <row r="155" spans="1:11" x14ac:dyDescent="0.25">
      <c r="A155" s="1" t="s">
        <v>56</v>
      </c>
      <c r="B155" s="1" t="s">
        <v>57</v>
      </c>
      <c r="C155" s="1" t="s">
        <v>331</v>
      </c>
      <c r="D155" s="1" t="s">
        <v>258</v>
      </c>
      <c r="E155" s="1" t="s">
        <v>332</v>
      </c>
      <c r="F155">
        <v>8484.86</v>
      </c>
      <c r="G155" vm="229">
        <f t="shared" si="5"/>
        <v>8607.4</v>
      </c>
      <c r="H15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Row],[DistTitle]]&amp;"]")/G155,"")</f>
        <v/>
      </c>
      <c r="I155" s="49">
        <f>IFERROR(CUBEVALUE("ThisWorkbookDataModel","[Measures].[Exp]","[Expenditures].[SchoolYear].["&amp;$N$6&amp;"]","[Expenditures].[DistTitle].["&amp;DistrictBySize[[#This Row],[DistTitle]]&amp;"]")/G155,"")</f>
        <v>18189.408771522179</v>
      </c>
      <c r="J155" s="49" t="e">
        <f t="shared" si="4"/>
        <v>#N/A</v>
      </c>
      <c r="K155" s="51" t="e">
        <f>IF(G155="",NA(),IF(DistrictBySize[[#This Row],[DistrictGroupTitle]]=$N$2,IF($N$7="All Activities",I155,H155),NA()))</f>
        <v>#N/A</v>
      </c>
    </row>
    <row r="156" spans="1:11" x14ac:dyDescent="0.25">
      <c r="A156" s="1" t="s">
        <v>56</v>
      </c>
      <c r="B156" s="1" t="s">
        <v>57</v>
      </c>
      <c r="C156" s="1" t="s">
        <v>450</v>
      </c>
      <c r="D156" s="1" t="s">
        <v>233</v>
      </c>
      <c r="E156" s="1" t="s">
        <v>451</v>
      </c>
      <c r="F156">
        <v>644.92999999999995</v>
      </c>
      <c r="G156" vm="277">
        <f t="shared" si="5"/>
        <v>620.04</v>
      </c>
      <c r="H15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Row],[DistTitle]]&amp;"]")/G156,"")</f>
        <v/>
      </c>
      <c r="I156" s="49">
        <f>IFERROR(CUBEVALUE("ThisWorkbookDataModel","[Measures].[Exp]","[Expenditures].[SchoolYear].["&amp;$N$6&amp;"]","[Expenditures].[DistTitle].["&amp;DistrictBySize[[#This Row],[DistTitle]]&amp;"]")/G156,"")</f>
        <v>17607.984307464034</v>
      </c>
      <c r="J156" s="49" t="e">
        <f t="shared" si="4"/>
        <v>#N/A</v>
      </c>
      <c r="K156" s="51" t="e">
        <f>IF(G156="",NA(),IF(DistrictBySize[[#This Row],[DistrictGroupTitle]]=$N$2,IF($N$7="All Activities",I156,H156),NA()))</f>
        <v>#N/A</v>
      </c>
    </row>
    <row r="157" spans="1:11" x14ac:dyDescent="0.25">
      <c r="A157" s="1" t="s">
        <v>56</v>
      </c>
      <c r="B157" s="1" t="s">
        <v>57</v>
      </c>
      <c r="C157" s="1" t="s">
        <v>704</v>
      </c>
      <c r="D157" s="1" t="s">
        <v>233</v>
      </c>
      <c r="E157" s="1" t="s">
        <v>705</v>
      </c>
      <c r="F157">
        <v>833.43</v>
      </c>
      <c r="G157" vm="335">
        <f t="shared" si="5"/>
        <v>870.59</v>
      </c>
      <c r="H15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Row],[DistTitle]]&amp;"]")/G157,"")</f>
        <v/>
      </c>
      <c r="I157" s="49">
        <f>IFERROR(CUBEVALUE("ThisWorkbookDataModel","[Measures].[Exp]","[Expenditures].[SchoolYear].["&amp;$N$6&amp;"]","[Expenditures].[DistTitle].["&amp;DistrictBySize[[#This Row],[DistTitle]]&amp;"]")/G157,"")</f>
        <v>24383.938260260282</v>
      </c>
      <c r="J157" s="49" t="e">
        <f t="shared" si="4"/>
        <v>#N/A</v>
      </c>
      <c r="K157" s="51" t="e">
        <f>IF(G157="",NA(),IF(DistrictBySize[[#This Row],[DistrictGroupTitle]]=$N$2,IF($N$7="All Activities",I157,H157),NA()))</f>
        <v>#N/A</v>
      </c>
    </row>
    <row r="158" spans="1:11" x14ac:dyDescent="0.25">
      <c r="A158" s="1" t="s">
        <v>56</v>
      </c>
      <c r="B158" s="1" t="s">
        <v>57</v>
      </c>
      <c r="C158" s="1" t="s">
        <v>662</v>
      </c>
      <c r="D158" s="1" t="s">
        <v>239</v>
      </c>
      <c r="E158" s="1" t="s">
        <v>663</v>
      </c>
      <c r="F158">
        <v>1559.22</v>
      </c>
      <c r="G158" vm="85">
        <f t="shared" si="5"/>
        <v>1562.02</v>
      </c>
      <c r="H15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Row],[DistTitle]]&amp;"]")/G158,"")</f>
        <v/>
      </c>
      <c r="I158" s="49">
        <f>IFERROR(CUBEVALUE("ThisWorkbookDataModel","[Measures].[Exp]","[Expenditures].[SchoolYear].["&amp;$N$6&amp;"]","[Expenditures].[DistTitle].["&amp;DistrictBySize[[#This Row],[DistTitle]]&amp;"]")/G158,"")</f>
        <v>21768.65503642719</v>
      </c>
      <c r="J158" s="49" t="e">
        <f t="shared" si="4"/>
        <v>#N/A</v>
      </c>
      <c r="K158" s="51" t="e">
        <f>IF(G158="",NA(),IF(DistrictBySize[[#This Row],[DistrictGroupTitle]]=$N$2,IF($N$7="All Activities",I158,H158),NA()))</f>
        <v>#N/A</v>
      </c>
    </row>
    <row r="159" spans="1:11" x14ac:dyDescent="0.25">
      <c r="A159" s="1" t="s">
        <v>56</v>
      </c>
      <c r="B159" s="1" t="s">
        <v>57</v>
      </c>
      <c r="C159" s="1" t="s">
        <v>546</v>
      </c>
      <c r="D159" s="1" t="s">
        <v>222</v>
      </c>
      <c r="E159" s="1" t="s">
        <v>547</v>
      </c>
      <c r="F159">
        <v>71.599999999999994</v>
      </c>
      <c r="G159" vm="46">
        <f t="shared" si="5"/>
        <v>66</v>
      </c>
      <c r="H15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Row],[DistTitle]]&amp;"]")/G159,"")</f>
        <v/>
      </c>
      <c r="I159" s="49">
        <f>IFERROR(CUBEVALUE("ThisWorkbookDataModel","[Measures].[Exp]","[Expenditures].[SchoolYear].["&amp;$N$6&amp;"]","[Expenditures].[DistTitle].["&amp;DistrictBySize[[#This Row],[DistTitle]]&amp;"]")/G159,"")</f>
        <v>18116.421515151516</v>
      </c>
      <c r="J159" s="49" t="e">
        <f t="shared" si="4"/>
        <v>#N/A</v>
      </c>
      <c r="K159" s="51" t="e">
        <f>IF(G159="",NA(),IF(DistrictBySize[[#This Row],[DistrictGroupTitle]]=$N$2,IF($N$7="All Activities",I159,H159),NA()))</f>
        <v>#N/A</v>
      </c>
    </row>
    <row r="160" spans="1:11" x14ac:dyDescent="0.25">
      <c r="A160" s="1" t="s">
        <v>56</v>
      </c>
      <c r="B160" s="1" t="s">
        <v>57</v>
      </c>
      <c r="C160" s="1" t="s">
        <v>544</v>
      </c>
      <c r="D160" s="1" t="s">
        <v>258</v>
      </c>
      <c r="E160" s="1" t="s">
        <v>545</v>
      </c>
      <c r="F160">
        <v>6512.79</v>
      </c>
      <c r="G160" vm="100">
        <f t="shared" si="5"/>
        <v>6618.03</v>
      </c>
      <c r="H16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Row],[DistTitle]]&amp;"]")/G160,"")</f>
        <v/>
      </c>
      <c r="I160" s="49">
        <f>IFERROR(CUBEVALUE("ThisWorkbookDataModel","[Measures].[Exp]","[Expenditures].[SchoolYear].["&amp;$N$6&amp;"]","[Expenditures].[DistTitle].["&amp;DistrictBySize[[#This Row],[DistTitle]]&amp;"]")/G160,"")</f>
        <v>20513.761953330522</v>
      </c>
      <c r="J160" s="49" t="e">
        <f t="shared" si="4"/>
        <v>#N/A</v>
      </c>
      <c r="K160" s="51" t="e">
        <f>IF(G160="",NA(),IF(DistrictBySize[[#This Row],[DistrictGroupTitle]]=$N$2,IF($N$7="All Activities",I160,H160),NA()))</f>
        <v>#N/A</v>
      </c>
    </row>
    <row r="161" spans="1:11" x14ac:dyDescent="0.25">
      <c r="A161" s="1" t="s">
        <v>56</v>
      </c>
      <c r="B161" s="1" t="s">
        <v>57</v>
      </c>
      <c r="C161" s="1" t="s">
        <v>107</v>
      </c>
      <c r="D161" s="1" t="s">
        <v>59</v>
      </c>
      <c r="E161" s="1" t="s">
        <v>108</v>
      </c>
      <c r="F161">
        <v>466.43</v>
      </c>
      <c r="G161" vm="66">
        <f t="shared" si="5"/>
        <v>532.62</v>
      </c>
      <c r="H16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Row],[DistTitle]]&amp;"]")/G161,"")</f>
        <v/>
      </c>
      <c r="I161" s="49">
        <f>IFERROR(CUBEVALUE("ThisWorkbookDataModel","[Measures].[Exp]","[Expenditures].[SchoolYear].["&amp;$N$6&amp;"]","[Expenditures].[DistTitle].["&amp;DistrictBySize[[#This Row],[DistTitle]]&amp;"]")/G161,"")</f>
        <v>18171.907269723251</v>
      </c>
      <c r="J161" s="49" t="e">
        <f t="shared" si="4"/>
        <v>#N/A</v>
      </c>
      <c r="K161" s="51" t="e">
        <f>IF(G161="",NA(),IF(DistrictBySize[[#This Row],[DistrictGroupTitle]]=$N$2,IF($N$7="All Activities",I161,H161),NA()))</f>
        <v>#N/A</v>
      </c>
    </row>
    <row r="162" spans="1:11" x14ac:dyDescent="0.25">
      <c r="A162" s="1" t="s">
        <v>56</v>
      </c>
      <c r="B162" s="1" t="s">
        <v>57</v>
      </c>
      <c r="C162" s="1" t="s">
        <v>556</v>
      </c>
      <c r="D162" s="1" t="s">
        <v>236</v>
      </c>
      <c r="E162" s="1" t="s">
        <v>557</v>
      </c>
      <c r="F162">
        <v>15101.15</v>
      </c>
      <c r="G162" vm="78">
        <f t="shared" si="5"/>
        <v>15271.46</v>
      </c>
      <c r="H16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Row],[DistTitle]]&amp;"]")/G162,"")</f>
        <v/>
      </c>
      <c r="I162" s="49">
        <f>IFERROR(CUBEVALUE("ThisWorkbookDataModel","[Measures].[Exp]","[Expenditures].[SchoolYear].["&amp;$N$6&amp;"]","[Expenditures].[DistTitle].["&amp;DistrictBySize[[#This Row],[DistTitle]]&amp;"]")/G162,"")</f>
        <v>19896.610292663572</v>
      </c>
      <c r="J162" s="49" t="e">
        <f t="shared" si="4"/>
        <v>#N/A</v>
      </c>
      <c r="K162" s="51" t="e">
        <f>IF(G162="",NA(),IF(DistrictBySize[[#This Row],[DistrictGroupTitle]]=$N$2,IF($N$7="All Activities",I162,H162),NA()))</f>
        <v>#N/A</v>
      </c>
    </row>
    <row r="163" spans="1:11" x14ac:dyDescent="0.25">
      <c r="A163" s="1" t="s">
        <v>56</v>
      </c>
      <c r="B163" s="1" t="s">
        <v>57</v>
      </c>
      <c r="C163" s="1" t="s">
        <v>678</v>
      </c>
      <c r="D163" s="1" t="s">
        <v>239</v>
      </c>
      <c r="E163" s="1" t="s">
        <v>679</v>
      </c>
      <c r="F163">
        <v>1298.5899999999999</v>
      </c>
      <c r="G163" vm="164">
        <f t="shared" si="5"/>
        <v>1295.3900000000001</v>
      </c>
      <c r="H16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Row],[DistTitle]]&amp;"]")/G163,"")</f>
        <v/>
      </c>
      <c r="I163" s="49">
        <f>IFERROR(CUBEVALUE("ThisWorkbookDataModel","[Measures].[Exp]","[Expenditures].[SchoolYear].["&amp;$N$6&amp;"]","[Expenditures].[DistTitle].["&amp;DistrictBySize[[#This Row],[DistTitle]]&amp;"]")/G163,"")</f>
        <v>17871.747095469316</v>
      </c>
      <c r="J163" s="49" t="e">
        <f t="shared" si="4"/>
        <v>#N/A</v>
      </c>
      <c r="K163" s="51" t="e">
        <f>IF(G163="",NA(),IF(DistrictBySize[[#This Row],[DistrictGroupTitle]]=$N$2,IF($N$7="All Activities",I163,H163),NA()))</f>
        <v>#N/A</v>
      </c>
    </row>
    <row r="164" spans="1:11" x14ac:dyDescent="0.25">
      <c r="A164" s="1" t="s">
        <v>56</v>
      </c>
      <c r="B164" s="1" t="s">
        <v>57</v>
      </c>
      <c r="C164" s="1" t="s">
        <v>446</v>
      </c>
      <c r="D164" s="1" t="s">
        <v>233</v>
      </c>
      <c r="E164" s="1" t="s">
        <v>447</v>
      </c>
      <c r="F164">
        <v>814.95</v>
      </c>
      <c r="G164" vm="212">
        <f t="shared" si="5"/>
        <v>809.51</v>
      </c>
      <c r="H16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Row],[DistTitle]]&amp;"]")/G164,"")</f>
        <v/>
      </c>
      <c r="I164" s="49">
        <f>IFERROR(CUBEVALUE("ThisWorkbookDataModel","[Measures].[Exp]","[Expenditures].[SchoolYear].["&amp;$N$6&amp;"]","[Expenditures].[DistTitle].["&amp;DistrictBySize[[#This Row],[DistTitle]]&amp;"]")/G164,"")</f>
        <v>14876.092796877123</v>
      </c>
      <c r="J164" s="49" t="e">
        <f t="shared" si="4"/>
        <v>#N/A</v>
      </c>
      <c r="K164" s="51" t="e">
        <f>IF(G164="",NA(),IF(DistrictBySize[[#This Row],[DistrictGroupTitle]]=$N$2,IF($N$7="All Activities",I164,H164),NA()))</f>
        <v>#N/A</v>
      </c>
    </row>
    <row r="165" spans="1:11" x14ac:dyDescent="0.25">
      <c r="A165" s="1" t="s">
        <v>56</v>
      </c>
      <c r="B165" s="1" t="s">
        <v>57</v>
      </c>
      <c r="C165" s="1" t="s">
        <v>157</v>
      </c>
      <c r="D165" s="1" t="s">
        <v>59</v>
      </c>
      <c r="E165" s="1" t="s">
        <v>158</v>
      </c>
      <c r="F165">
        <v>314.58999999999997</v>
      </c>
      <c r="G165" vm="254">
        <f t="shared" si="5"/>
        <v>310.33</v>
      </c>
      <c r="H16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Row],[DistTitle]]&amp;"]")/G165,"")</f>
        <v/>
      </c>
      <c r="I165" s="49">
        <f>IFERROR(CUBEVALUE("ThisWorkbookDataModel","[Measures].[Exp]","[Expenditures].[SchoolYear].["&amp;$N$6&amp;"]","[Expenditures].[DistTitle].["&amp;DistrictBySize[[#This Row],[DistTitle]]&amp;"]")/G165,"")</f>
        <v>21586.557309960364</v>
      </c>
      <c r="J165" s="49" t="e">
        <f t="shared" si="4"/>
        <v>#N/A</v>
      </c>
      <c r="K165" s="51" t="e">
        <f>IF(G165="",NA(),IF(DistrictBySize[[#This Row],[DistrictGroupTitle]]=$N$2,IF($N$7="All Activities",I165,H165),NA()))</f>
        <v>#N/A</v>
      </c>
    </row>
    <row r="166" spans="1:11" x14ac:dyDescent="0.25">
      <c r="A166" s="1" t="s">
        <v>56</v>
      </c>
      <c r="B166" s="1" t="s">
        <v>57</v>
      </c>
      <c r="C166" s="1" t="s">
        <v>149</v>
      </c>
      <c r="D166" s="1" t="s">
        <v>59</v>
      </c>
      <c r="E166" s="1" t="s">
        <v>150</v>
      </c>
      <c r="F166">
        <v>170</v>
      </c>
      <c r="G166" vm="296">
        <f t="shared" si="5"/>
        <v>125.6</v>
      </c>
      <c r="H16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Row],[DistTitle]]&amp;"]")/G166,"")</f>
        <v/>
      </c>
      <c r="I166" s="49">
        <f>IFERROR(CUBEVALUE("ThisWorkbookDataModel","[Measures].[Exp]","[Expenditures].[SchoolYear].["&amp;$N$6&amp;"]","[Expenditures].[DistTitle].["&amp;DistrictBySize[[#This Row],[DistTitle]]&amp;"]")/G166,"")</f>
        <v>45570.673487261149</v>
      </c>
      <c r="J166" s="49" t="e">
        <f t="shared" si="4"/>
        <v>#N/A</v>
      </c>
      <c r="K166" s="51" t="e">
        <f>IF(G166="",NA(),IF(DistrictBySize[[#This Row],[DistrictGroupTitle]]=$N$2,IF($N$7="All Activities",I166,H166),NA()))</f>
        <v>#N/A</v>
      </c>
    </row>
    <row r="167" spans="1:11" x14ac:dyDescent="0.25">
      <c r="A167" s="1" t="s">
        <v>56</v>
      </c>
      <c r="B167" s="1" t="s">
        <v>57</v>
      </c>
      <c r="C167" s="1" t="s">
        <v>498</v>
      </c>
      <c r="D167" s="1" t="s">
        <v>239</v>
      </c>
      <c r="E167" s="1" t="s">
        <v>499</v>
      </c>
      <c r="F167">
        <v>1175.78</v>
      </c>
      <c r="G167" vm="272">
        <f t="shared" si="5"/>
        <v>1143.6600000000001</v>
      </c>
      <c r="H16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Row],[DistTitle]]&amp;"]")/G167,"")</f>
        <v/>
      </c>
      <c r="I167" s="49">
        <f>IFERROR(CUBEVALUE("ThisWorkbookDataModel","[Measures].[Exp]","[Expenditures].[SchoolYear].["&amp;$N$6&amp;"]","[Expenditures].[DistTitle].["&amp;DistrictBySize[[#This Row],[DistTitle]]&amp;"]")/G167,"")</f>
        <v>17510.65697847262</v>
      </c>
      <c r="J167" s="49" t="e">
        <f t="shared" si="4"/>
        <v>#N/A</v>
      </c>
      <c r="K167" s="51" t="e">
        <f>IF(G167="",NA(),IF(DistrictBySize[[#This Row],[DistrictGroupTitle]]=$N$2,IF($N$7="All Activities",I167,H167),NA()))</f>
        <v>#N/A</v>
      </c>
    </row>
    <row r="168" spans="1:11" x14ac:dyDescent="0.25">
      <c r="A168" s="1" t="s">
        <v>56</v>
      </c>
      <c r="B168" s="1" t="s">
        <v>57</v>
      </c>
      <c r="C168" s="1" t="s">
        <v>584</v>
      </c>
      <c r="D168" s="1" t="s">
        <v>239</v>
      </c>
      <c r="E168" s="1" t="s">
        <v>585</v>
      </c>
      <c r="F168">
        <v>1403.76</v>
      </c>
      <c r="G168" vm="235">
        <f t="shared" si="5"/>
        <v>1410.41</v>
      </c>
      <c r="H16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Row],[DistTitle]]&amp;"]")/G168,"")</f>
        <v/>
      </c>
      <c r="I168" s="49">
        <f>IFERROR(CUBEVALUE("ThisWorkbookDataModel","[Measures].[Exp]","[Expenditures].[SchoolYear].["&amp;$N$6&amp;"]","[Expenditures].[DistTitle].["&amp;DistrictBySize[[#This Row],[DistTitle]]&amp;"]")/G168,"")</f>
        <v>16693.794825618079</v>
      </c>
      <c r="J168" s="49" t="e">
        <f t="shared" si="4"/>
        <v>#N/A</v>
      </c>
      <c r="K168" s="51" t="e">
        <f>IF(G168="",NA(),IF(DistrictBySize[[#This Row],[DistrictGroupTitle]]=$N$2,IF($N$7="All Activities",I168,H168),NA()))</f>
        <v>#N/A</v>
      </c>
    </row>
    <row r="169" spans="1:11" x14ac:dyDescent="0.25">
      <c r="A169" s="1" t="s">
        <v>56</v>
      </c>
      <c r="B169" s="1" t="s">
        <v>57</v>
      </c>
      <c r="C169" s="1" t="s">
        <v>660</v>
      </c>
      <c r="D169" s="1" t="s">
        <v>239</v>
      </c>
      <c r="E169" s="1" t="s">
        <v>661</v>
      </c>
      <c r="F169">
        <v>1994.63</v>
      </c>
      <c r="G169" vm="336">
        <f t="shared" si="5"/>
        <v>1927.41</v>
      </c>
      <c r="H16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Row],[DistTitle]]&amp;"]")/G169,"")</f>
        <v/>
      </c>
      <c r="I169" s="49">
        <f>IFERROR(CUBEVALUE("ThisWorkbookDataModel","[Measures].[Exp]","[Expenditures].[SchoolYear].["&amp;$N$6&amp;"]","[Expenditures].[DistTitle].["&amp;DistrictBySize[[#This Row],[DistTitle]]&amp;"]")/G169,"")</f>
        <v>18389.644253168757</v>
      </c>
      <c r="J169" s="49" t="e">
        <f t="shared" si="4"/>
        <v>#N/A</v>
      </c>
      <c r="K169" s="51" t="e">
        <f>IF(G169="",NA(),IF(DistrictBySize[[#This Row],[DistrictGroupTitle]]=$N$2,IF($N$7="All Activities",I169,H169),NA()))</f>
        <v>#N/A</v>
      </c>
    </row>
    <row r="170" spans="1:11" x14ac:dyDescent="0.25">
      <c r="A170" s="1" t="s">
        <v>56</v>
      </c>
      <c r="B170" s="1" t="s">
        <v>57</v>
      </c>
      <c r="C170" s="1" t="s">
        <v>340</v>
      </c>
      <c r="D170" s="1" t="s">
        <v>233</v>
      </c>
      <c r="E170" s="1" t="s">
        <v>341</v>
      </c>
      <c r="F170">
        <v>627.35</v>
      </c>
      <c r="G170" vm="197">
        <f t="shared" si="5"/>
        <v>647.9</v>
      </c>
      <c r="H17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Row],[DistTitle]]&amp;"]")/G170,"")</f>
        <v/>
      </c>
      <c r="I170" s="49">
        <f>IFERROR(CUBEVALUE("ThisWorkbookDataModel","[Measures].[Exp]","[Expenditures].[SchoolYear].["&amp;$N$6&amp;"]","[Expenditures].[DistTitle].["&amp;DistrictBySize[[#This Row],[DistTitle]]&amp;"]")/G170,"")</f>
        <v>21102.619370273187</v>
      </c>
      <c r="J170" s="49" t="e">
        <f t="shared" si="4"/>
        <v>#N/A</v>
      </c>
      <c r="K170" s="51" t="e">
        <f>IF(G170="",NA(),IF(DistrictBySize[[#This Row],[DistrictGroupTitle]]=$N$2,IF($N$7="All Activities",I170,H170),NA()))</f>
        <v>#N/A</v>
      </c>
    </row>
    <row r="171" spans="1:11" x14ac:dyDescent="0.25">
      <c r="A171" s="1" t="s">
        <v>56</v>
      </c>
      <c r="B171" s="1" t="s">
        <v>57</v>
      </c>
      <c r="C171" s="1" t="s">
        <v>315</v>
      </c>
      <c r="D171" s="1" t="s">
        <v>230</v>
      </c>
      <c r="E171" s="1" t="s">
        <v>316</v>
      </c>
      <c r="F171">
        <v>2037.1</v>
      </c>
      <c r="G171" vm="47">
        <f t="shared" si="5"/>
        <v>2001.28</v>
      </c>
      <c r="H17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Row],[DistTitle]]&amp;"]")/G171,"")</f>
        <v/>
      </c>
      <c r="I171" s="49">
        <f>IFERROR(CUBEVALUE("ThisWorkbookDataModel","[Measures].[Exp]","[Expenditures].[SchoolYear].["&amp;$N$6&amp;"]","[Expenditures].[DistTitle].["&amp;DistrictBySize[[#This Row],[DistTitle]]&amp;"]")/G171,"")</f>
        <v>18488.144792332911</v>
      </c>
      <c r="J171" s="49" t="e">
        <f t="shared" si="4"/>
        <v>#N/A</v>
      </c>
      <c r="K171" s="51" t="e">
        <f>IF(G171="",NA(),IF(DistrictBySize[[#This Row],[DistrictGroupTitle]]=$N$2,IF($N$7="All Activities",I171,H171),NA()))</f>
        <v>#N/A</v>
      </c>
    </row>
    <row r="172" spans="1:11" x14ac:dyDescent="0.25">
      <c r="A172" s="1" t="s">
        <v>56</v>
      </c>
      <c r="B172" s="1" t="s">
        <v>57</v>
      </c>
      <c r="C172" s="1" t="s">
        <v>410</v>
      </c>
      <c r="D172" s="1" t="s">
        <v>258</v>
      </c>
      <c r="E172" s="1" t="s">
        <v>411</v>
      </c>
      <c r="F172">
        <v>5237.55</v>
      </c>
      <c r="G172" vm="101">
        <f t="shared" si="5"/>
        <v>5294.63</v>
      </c>
      <c r="H17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Row],[DistTitle]]&amp;"]")/G172,"")</f>
        <v/>
      </c>
      <c r="I172" s="49">
        <f>IFERROR(CUBEVALUE("ThisWorkbookDataModel","[Measures].[Exp]","[Expenditures].[SchoolYear].["&amp;$N$6&amp;"]","[Expenditures].[DistTitle].["&amp;DistrictBySize[[#This Row],[DistTitle]]&amp;"]")/G172,"")</f>
        <v>19086.848990392147</v>
      </c>
      <c r="J172" s="49" t="e">
        <f t="shared" si="4"/>
        <v>#N/A</v>
      </c>
      <c r="K172" s="51" t="e">
        <f>IF(G172="",NA(),IF(DistrictBySize[[#This Row],[DistrictGroupTitle]]=$N$2,IF($N$7="All Activities",I172,H172),NA()))</f>
        <v>#N/A</v>
      </c>
    </row>
    <row r="173" spans="1:11" x14ac:dyDescent="0.25">
      <c r="A173" s="1" t="s">
        <v>56</v>
      </c>
      <c r="B173" s="1" t="s">
        <v>57</v>
      </c>
      <c r="C173" s="1" t="s">
        <v>478</v>
      </c>
      <c r="D173" s="1" t="s">
        <v>230</v>
      </c>
      <c r="E173" s="1" t="s">
        <v>479</v>
      </c>
      <c r="F173">
        <v>2320.81</v>
      </c>
      <c r="G173" vm="121">
        <f t="shared" si="5"/>
        <v>2299.0500000000002</v>
      </c>
      <c r="H17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Row],[DistTitle]]&amp;"]")/G173,"")</f>
        <v/>
      </c>
      <c r="I173" s="49">
        <f>IFERROR(CUBEVALUE("ThisWorkbookDataModel","[Measures].[Exp]","[Expenditures].[SchoolYear].["&amp;$N$6&amp;"]","[Expenditures].[DistTitle].["&amp;DistrictBySize[[#This Row],[DistTitle]]&amp;"]")/G173,"")</f>
        <v>18758.869963680649</v>
      </c>
      <c r="J173" s="49" t="e">
        <f t="shared" si="4"/>
        <v>#N/A</v>
      </c>
      <c r="K173" s="51" t="e">
        <f>IF(G173="",NA(),IF(DistrictBySize[[#This Row],[DistrictGroupTitle]]=$N$2,IF($N$7="All Activities",I173,H173),NA()))</f>
        <v>#N/A</v>
      </c>
    </row>
    <row r="174" spans="1:11" x14ac:dyDescent="0.25">
      <c r="A174" s="1" t="s">
        <v>56</v>
      </c>
      <c r="B174" s="1" t="s">
        <v>57</v>
      </c>
      <c r="C174" s="1" t="s">
        <v>496</v>
      </c>
      <c r="D174" s="1" t="s">
        <v>222</v>
      </c>
      <c r="E174" s="1" t="s">
        <v>497</v>
      </c>
      <c r="F174">
        <v>53.96</v>
      </c>
      <c r="G174" vm="133">
        <f t="shared" si="5"/>
        <v>58.06</v>
      </c>
      <c r="H17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Row],[DistTitle]]&amp;"]")/G174,"")</f>
        <v/>
      </c>
      <c r="I174" s="49">
        <f>IFERROR(CUBEVALUE("ThisWorkbookDataModel","[Measures].[Exp]","[Expenditures].[SchoolYear].["&amp;$N$6&amp;"]","[Expenditures].[DistTitle].["&amp;DistrictBySize[[#This Row],[DistTitle]]&amp;"]")/G174,"")</f>
        <v>42927.786772304513</v>
      </c>
      <c r="J174" s="49" t="e">
        <f t="shared" si="4"/>
        <v>#N/A</v>
      </c>
      <c r="K174" s="51" t="e">
        <f>IF(G174="",NA(),IF(DistrictBySize[[#This Row],[DistrictGroupTitle]]=$N$2,IF($N$7="All Activities",I174,H174),NA()))</f>
        <v>#N/A</v>
      </c>
    </row>
    <row r="175" spans="1:11" x14ac:dyDescent="0.25">
      <c r="A175" s="1" t="s">
        <v>56</v>
      </c>
      <c r="B175" s="1" t="s">
        <v>57</v>
      </c>
      <c r="C175" s="1" t="s">
        <v>628</v>
      </c>
      <c r="D175" s="1" t="s">
        <v>236</v>
      </c>
      <c r="E175" s="1" t="s">
        <v>629</v>
      </c>
      <c r="F175">
        <v>14866.43</v>
      </c>
      <c r="G175" vm="165">
        <f t="shared" si="5"/>
        <v>14783.27</v>
      </c>
      <c r="H17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Row],[DistTitle]]&amp;"]")/G175,"")</f>
        <v/>
      </c>
      <c r="I175" s="49">
        <f>IFERROR(CUBEVALUE("ThisWorkbookDataModel","[Measures].[Exp]","[Expenditures].[SchoolYear].["&amp;$N$6&amp;"]","[Expenditures].[DistTitle].["&amp;DistrictBySize[[#This Row],[DistTitle]]&amp;"]")/G175,"")</f>
        <v>17808.494680811484</v>
      </c>
      <c r="J175" s="49" t="e">
        <f t="shared" si="4"/>
        <v>#N/A</v>
      </c>
      <c r="K175" s="51" t="e">
        <f>IF(G175="",NA(),IF(DistrictBySize[[#This Row],[DistrictGroupTitle]]=$N$2,IF($N$7="All Activities",I175,H175),NA()))</f>
        <v>#N/A</v>
      </c>
    </row>
    <row r="176" spans="1:11" x14ac:dyDescent="0.25">
      <c r="A176" s="1" t="s">
        <v>56</v>
      </c>
      <c r="B176" s="1" t="s">
        <v>57</v>
      </c>
      <c r="C176" s="1" t="s">
        <v>189</v>
      </c>
      <c r="D176" s="1" t="s">
        <v>59</v>
      </c>
      <c r="E176" s="1" t="s">
        <v>190</v>
      </c>
      <c r="F176">
        <v>266.07</v>
      </c>
      <c r="G176" vm="213">
        <f t="shared" si="5"/>
        <v>263.49</v>
      </c>
      <c r="H17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Row],[DistTitle]]&amp;"]")/G176,"")</f>
        <v/>
      </c>
      <c r="I176" s="49">
        <f>IFERROR(CUBEVALUE("ThisWorkbookDataModel","[Measures].[Exp]","[Expenditures].[SchoolYear].["&amp;$N$6&amp;"]","[Expenditures].[DistTitle].["&amp;DistrictBySize[[#This Row],[DistTitle]]&amp;"]")/G176,"")</f>
        <v>21191.265474970591</v>
      </c>
      <c r="J176" s="49" t="e">
        <f t="shared" si="4"/>
        <v>#N/A</v>
      </c>
      <c r="K176" s="51" t="e">
        <f>IF(G176="",NA(),IF(DistrictBySize[[#This Row],[DistrictGroupTitle]]=$N$2,IF($N$7="All Activities",I176,H176),NA()))</f>
        <v>#N/A</v>
      </c>
    </row>
    <row r="177" spans="1:11" x14ac:dyDescent="0.25">
      <c r="A177" s="1" t="s">
        <v>56</v>
      </c>
      <c r="B177" s="1" t="s">
        <v>57</v>
      </c>
      <c r="C177" s="1" t="s">
        <v>402</v>
      </c>
      <c r="D177" s="1" t="s">
        <v>267</v>
      </c>
      <c r="E177" s="1" t="s">
        <v>403</v>
      </c>
      <c r="F177">
        <v>22156.26</v>
      </c>
      <c r="G177" vm="255">
        <f t="shared" si="5"/>
        <v>22413.03</v>
      </c>
      <c r="H17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Row],[DistTitle]]&amp;"]")/G177,"")</f>
        <v/>
      </c>
      <c r="I177" s="49">
        <f>IFERROR(CUBEVALUE("ThisWorkbookDataModel","[Measures].[Exp]","[Expenditures].[SchoolYear].["&amp;$N$6&amp;"]","[Expenditures].[DistTitle].["&amp;DistrictBySize[[#This Row],[DistTitle]]&amp;"]")/G177,"")</f>
        <v>18996.322927332891</v>
      </c>
      <c r="J177" s="49" t="e">
        <f t="shared" si="4"/>
        <v>#N/A</v>
      </c>
      <c r="K177" s="51" t="e">
        <f>IF(G177="",NA(),IF(DistrictBySize[[#This Row],[DistrictGroupTitle]]=$N$2,IF($N$7="All Activities",I177,H177),NA()))</f>
        <v>#N/A</v>
      </c>
    </row>
    <row r="178" spans="1:11" x14ac:dyDescent="0.25">
      <c r="A178" s="1" t="s">
        <v>56</v>
      </c>
      <c r="B178" s="1" t="s">
        <v>57</v>
      </c>
      <c r="C178" s="1" t="s">
        <v>350</v>
      </c>
      <c r="D178" s="1" t="s">
        <v>258</v>
      </c>
      <c r="E178" s="1" t="s">
        <v>351</v>
      </c>
      <c r="F178">
        <v>5480.81</v>
      </c>
      <c r="G178" vm="266">
        <f t="shared" si="5"/>
        <v>5602.08</v>
      </c>
      <c r="H17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Row],[DistTitle]]&amp;"]")/G178,"")</f>
        <v/>
      </c>
      <c r="I178" s="49">
        <f>IFERROR(CUBEVALUE("ThisWorkbookDataModel","[Measures].[Exp]","[Expenditures].[SchoolYear].["&amp;$N$6&amp;"]","[Expenditures].[DistTitle].["&amp;DistrictBySize[[#This Row],[DistTitle]]&amp;"]")/G178,"")</f>
        <v>19375.171061462886</v>
      </c>
      <c r="J178" s="49" t="e">
        <f t="shared" si="4"/>
        <v>#N/A</v>
      </c>
      <c r="K178" s="51" t="e">
        <f>IF(G178="",NA(),IF(DistrictBySize[[#This Row],[DistrictGroupTitle]]=$N$2,IF($N$7="All Activities",I178,H178),NA()))</f>
        <v>#N/A</v>
      </c>
    </row>
    <row r="179" spans="1:11" x14ac:dyDescent="0.25">
      <c r="A179" s="1" t="s">
        <v>56</v>
      </c>
      <c r="B179" s="1" t="s">
        <v>57</v>
      </c>
      <c r="C179" s="1" t="s">
        <v>217</v>
      </c>
      <c r="D179" s="1" t="s">
        <v>59</v>
      </c>
      <c r="E179" s="1" t="s">
        <v>218</v>
      </c>
      <c r="F179">
        <v>146.59</v>
      </c>
      <c r="G179" vm="302">
        <f t="shared" si="5"/>
        <v>152.35</v>
      </c>
      <c r="H17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Row],[DistTitle]]&amp;"]")/G179,"")</f>
        <v/>
      </c>
      <c r="I179" s="49">
        <f>IFERROR(CUBEVALUE("ThisWorkbookDataModel","[Measures].[Exp]","[Expenditures].[SchoolYear].["&amp;$N$6&amp;"]","[Expenditures].[DistTitle].["&amp;DistrictBySize[[#This Row],[DistTitle]]&amp;"]")/G179,"")</f>
        <v>26148.501608139155</v>
      </c>
      <c r="J179" s="49" t="e">
        <f t="shared" si="4"/>
        <v>#N/A</v>
      </c>
      <c r="K179" s="51" t="e">
        <f>IF(G179="",NA(),IF(DistrictBySize[[#This Row],[DistrictGroupTitle]]=$N$2,IF($N$7="All Activities",I179,H179),NA()))</f>
        <v>#N/A</v>
      </c>
    </row>
    <row r="180" spans="1:11" x14ac:dyDescent="0.25">
      <c r="A180" s="1" t="s">
        <v>56</v>
      </c>
      <c r="B180" s="1" t="s">
        <v>57</v>
      </c>
      <c r="C180" s="1" t="s">
        <v>103</v>
      </c>
      <c r="D180" s="1" t="s">
        <v>59</v>
      </c>
      <c r="E180" s="1" t="s">
        <v>104</v>
      </c>
      <c r="F180">
        <v>315.8</v>
      </c>
      <c r="G180" vm="318">
        <f t="shared" si="5"/>
        <v>320.58</v>
      </c>
      <c r="H18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Row],[DistTitle]]&amp;"]")/G180,"")</f>
        <v/>
      </c>
      <c r="I180" s="49">
        <f>IFERROR(CUBEVALUE("ThisWorkbookDataModel","[Measures].[Exp]","[Expenditures].[SchoolYear].["&amp;$N$6&amp;"]","[Expenditures].[DistTitle].["&amp;DistrictBySize[[#This Row],[DistTitle]]&amp;"]")/G180,"")</f>
        <v>22630.566566847592</v>
      </c>
      <c r="J180" s="49" t="e">
        <f t="shared" si="4"/>
        <v>#N/A</v>
      </c>
      <c r="K180" s="51" t="e">
        <f>IF(G180="",NA(),IF(DistrictBySize[[#This Row],[DistrictGroupTitle]]=$N$2,IF($N$7="All Activities",I180,H180),NA()))</f>
        <v>#N/A</v>
      </c>
    </row>
    <row r="181" spans="1:11" x14ac:dyDescent="0.25">
      <c r="A181" s="1" t="s">
        <v>56</v>
      </c>
      <c r="B181" s="1" t="s">
        <v>57</v>
      </c>
      <c r="C181" s="1" t="s">
        <v>492</v>
      </c>
      <c r="D181" s="1" t="s">
        <v>233</v>
      </c>
      <c r="E181" s="1" t="s">
        <v>493</v>
      </c>
      <c r="F181">
        <v>946.65</v>
      </c>
      <c r="G181" vm="337">
        <f t="shared" si="5"/>
        <v>992.36</v>
      </c>
      <c r="H18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Row],[DistTitle]]&amp;"]")/G181,"")</f>
        <v/>
      </c>
      <c r="I181" s="49">
        <f>IFERROR(CUBEVALUE("ThisWorkbookDataModel","[Measures].[Exp]","[Expenditures].[SchoolYear].["&amp;$N$6&amp;"]","[Expenditures].[DistTitle].["&amp;DistrictBySize[[#This Row],[DistTitle]]&amp;"]")/G181,"")</f>
        <v>19889.332308839534</v>
      </c>
      <c r="J181" s="49" t="e">
        <f t="shared" si="4"/>
        <v>#N/A</v>
      </c>
      <c r="K181" s="51" t="e">
        <f>IF(G181="",NA(),IF(DistrictBySize[[#This Row],[DistrictGroupTitle]]=$N$2,IF($N$7="All Activities",I181,H181),NA()))</f>
        <v>#N/A</v>
      </c>
    </row>
    <row r="182" spans="1:11" x14ac:dyDescent="0.25">
      <c r="A182" s="1" t="s">
        <v>56</v>
      </c>
      <c r="B182" s="1" t="s">
        <v>57</v>
      </c>
      <c r="C182" s="1" t="s">
        <v>348</v>
      </c>
      <c r="D182" s="1" t="s">
        <v>233</v>
      </c>
      <c r="E182" s="1" t="s">
        <v>349</v>
      </c>
      <c r="F182">
        <v>583.78</v>
      </c>
      <c r="G182" vm="312">
        <f t="shared" si="5"/>
        <v>584.16</v>
      </c>
      <c r="H18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Row],[DistTitle]]&amp;"]")/G182,"")</f>
        <v/>
      </c>
      <c r="I182" s="49">
        <f>IFERROR(CUBEVALUE("ThisWorkbookDataModel","[Measures].[Exp]","[Expenditures].[SchoolYear].["&amp;$N$6&amp;"]","[Expenditures].[DistTitle].["&amp;DistrictBySize[[#This Row],[DistTitle]]&amp;"]")/G182,"")</f>
        <v>21835.254741851546</v>
      </c>
      <c r="J182" s="49" t="e">
        <f t="shared" si="4"/>
        <v>#N/A</v>
      </c>
      <c r="K182" s="51" t="e">
        <f>IF(G182="",NA(),IF(DistrictBySize[[#This Row],[DistrictGroupTitle]]=$N$2,IF($N$7="All Activities",I182,H182),NA()))</f>
        <v>#N/A</v>
      </c>
    </row>
    <row r="183" spans="1:11" x14ac:dyDescent="0.25">
      <c r="A183" s="1" t="s">
        <v>56</v>
      </c>
      <c r="B183" s="1" t="s">
        <v>57</v>
      </c>
      <c r="C183" s="1" t="s">
        <v>137</v>
      </c>
      <c r="D183" s="1" t="s">
        <v>59</v>
      </c>
      <c r="E183" s="1" t="s">
        <v>138</v>
      </c>
      <c r="F183">
        <v>218.71</v>
      </c>
      <c r="G183" vm="48">
        <f t="shared" si="5"/>
        <v>212.21</v>
      </c>
      <c r="H18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Row],[DistTitle]]&amp;"]")/G183,"")</f>
        <v/>
      </c>
      <c r="I183" s="49">
        <f>IFERROR(CUBEVALUE("ThisWorkbookDataModel","[Measures].[Exp]","[Expenditures].[SchoolYear].["&amp;$N$6&amp;"]","[Expenditures].[DistTitle].["&amp;DistrictBySize[[#This Row],[DistTitle]]&amp;"]")/G183,"")</f>
        <v>24235.086612317988</v>
      </c>
      <c r="J183" s="49" t="e">
        <f t="shared" si="4"/>
        <v>#N/A</v>
      </c>
      <c r="K183" s="51" t="e">
        <f>IF(G183="",NA(),IF(DistrictBySize[[#This Row],[DistrictGroupTitle]]=$N$2,IF($N$7="All Activities",I183,H183),NA()))</f>
        <v>#N/A</v>
      </c>
    </row>
    <row r="184" spans="1:11" x14ac:dyDescent="0.25">
      <c r="A184" s="1" t="s">
        <v>56</v>
      </c>
      <c r="B184" s="1" t="s">
        <v>57</v>
      </c>
      <c r="C184" s="1" t="s">
        <v>482</v>
      </c>
      <c r="D184" s="1" t="s">
        <v>239</v>
      </c>
      <c r="E184" s="1" t="s">
        <v>483</v>
      </c>
      <c r="F184">
        <v>1059.77</v>
      </c>
      <c r="G184" vm="102">
        <f t="shared" si="5"/>
        <v>1053.81</v>
      </c>
      <c r="H18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Row],[DistTitle]]&amp;"]")/G184,"")</f>
        <v/>
      </c>
      <c r="I184" s="49">
        <f>IFERROR(CUBEVALUE("ThisWorkbookDataModel","[Measures].[Exp]","[Expenditures].[SchoolYear].["&amp;$N$6&amp;"]","[Expenditures].[DistTitle].["&amp;DistrictBySize[[#This Row],[DistTitle]]&amp;"]")/G184,"")</f>
        <v>18951.515538854255</v>
      </c>
      <c r="J184" s="49" t="e">
        <f t="shared" si="4"/>
        <v>#N/A</v>
      </c>
      <c r="K184" s="51" t="e">
        <f>IF(G184="",NA(),IF(DistrictBySize[[#This Row],[DistrictGroupTitle]]=$N$2,IF($N$7="All Activities",I184,H184),NA()))</f>
        <v>#N/A</v>
      </c>
    </row>
    <row r="185" spans="1:11" x14ac:dyDescent="0.25">
      <c r="A185" s="1" t="s">
        <v>56</v>
      </c>
      <c r="B185" s="1" t="s">
        <v>57</v>
      </c>
      <c r="C185" s="1" t="s">
        <v>632</v>
      </c>
      <c r="D185" s="1" t="s">
        <v>258</v>
      </c>
      <c r="E185" s="1" t="s">
        <v>633</v>
      </c>
      <c r="F185">
        <v>9555.08</v>
      </c>
      <c r="G185" vm="141">
        <f t="shared" si="5"/>
        <v>9461.81</v>
      </c>
      <c r="H18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Row],[DistTitle]]&amp;"]")/G185,"")</f>
        <v/>
      </c>
      <c r="I185" s="49">
        <f>IFERROR(CUBEVALUE("ThisWorkbookDataModel","[Measures].[Exp]","[Expenditures].[SchoolYear].["&amp;$N$6&amp;"]","[Expenditures].[DistTitle].["&amp;DistrictBySize[[#This Row],[DistTitle]]&amp;"]")/G185,"")</f>
        <v>17484.592417307049</v>
      </c>
      <c r="J185" s="49" t="e">
        <f t="shared" si="4"/>
        <v>#N/A</v>
      </c>
      <c r="K185" s="51" t="e">
        <f>IF(G185="",NA(),IF(DistrictBySize[[#This Row],[DistrictGroupTitle]]=$N$2,IF($N$7="All Activities",I185,H185),NA()))</f>
        <v>#N/A</v>
      </c>
    </row>
    <row r="186" spans="1:11" x14ac:dyDescent="0.25">
      <c r="A186" s="1" t="s">
        <v>56</v>
      </c>
      <c r="B186" s="1" t="s">
        <v>57</v>
      </c>
      <c r="C186" s="1" t="s">
        <v>480</v>
      </c>
      <c r="D186" s="1" t="s">
        <v>258</v>
      </c>
      <c r="E186" s="1" t="s">
        <v>481</v>
      </c>
      <c r="F186">
        <v>5969.92</v>
      </c>
      <c r="G186" vm="79">
        <f t="shared" si="5"/>
        <v>5823.67</v>
      </c>
      <c r="H18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Row],[DistTitle]]&amp;"]")/G186,"")</f>
        <v/>
      </c>
      <c r="I186" s="49">
        <f>IFERROR(CUBEVALUE("ThisWorkbookDataModel","[Measures].[Exp]","[Expenditures].[SchoolYear].["&amp;$N$6&amp;"]","[Expenditures].[DistTitle].["&amp;DistrictBySize[[#This Row],[DistTitle]]&amp;"]")/G186,"")</f>
        <v>14545.631400817698</v>
      </c>
      <c r="J186" s="49" t="e">
        <f t="shared" si="4"/>
        <v>#N/A</v>
      </c>
      <c r="K186" s="51" t="e">
        <f>IF(G186="",NA(),IF(DistrictBySize[[#This Row],[DistrictGroupTitle]]=$N$2,IF($N$7="All Activities",I186,H186),NA()))</f>
        <v>#N/A</v>
      </c>
    </row>
    <row r="187" spans="1:11" x14ac:dyDescent="0.25">
      <c r="A187" s="1" t="s">
        <v>56</v>
      </c>
      <c r="B187" s="1" t="s">
        <v>57</v>
      </c>
      <c r="C187" s="1" t="s">
        <v>458</v>
      </c>
      <c r="D187" s="1" t="s">
        <v>233</v>
      </c>
      <c r="E187" s="1" t="s">
        <v>459</v>
      </c>
      <c r="F187">
        <v>877.76</v>
      </c>
      <c r="G187" vm="166">
        <f t="shared" si="5"/>
        <v>848.13</v>
      </c>
      <c r="H18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Row],[DistTitle]]&amp;"]")/G187,"")</f>
        <v/>
      </c>
      <c r="I187" s="49">
        <f>IFERROR(CUBEVALUE("ThisWorkbookDataModel","[Measures].[Exp]","[Expenditures].[SchoolYear].["&amp;$N$6&amp;"]","[Expenditures].[DistTitle].["&amp;DistrictBySize[[#This Row],[DistTitle]]&amp;"]")/G187,"")</f>
        <v>17367.754660252558</v>
      </c>
      <c r="J187" s="49" t="e">
        <f t="shared" si="4"/>
        <v>#N/A</v>
      </c>
      <c r="K187" s="51" t="e">
        <f>IF(G187="",NA(),IF(DistrictBySize[[#This Row],[DistrictGroupTitle]]=$N$2,IF($N$7="All Activities",I187,H187),NA()))</f>
        <v>#N/A</v>
      </c>
    </row>
    <row r="188" spans="1:11" x14ac:dyDescent="0.25">
      <c r="A188" s="1" t="s">
        <v>56</v>
      </c>
      <c r="B188" s="1" t="s">
        <v>57</v>
      </c>
      <c r="C188" s="1" t="s">
        <v>610</v>
      </c>
      <c r="D188" s="1" t="s">
        <v>222</v>
      </c>
      <c r="E188" s="1" t="s">
        <v>611</v>
      </c>
      <c r="F188">
        <v>40.4</v>
      </c>
      <c r="G188" vm="214">
        <f t="shared" si="5"/>
        <v>39.5</v>
      </c>
      <c r="H18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Row],[DistTitle]]&amp;"]")/G188,"")</f>
        <v/>
      </c>
      <c r="I188" s="49">
        <f>IFERROR(CUBEVALUE("ThisWorkbookDataModel","[Measures].[Exp]","[Expenditures].[SchoolYear].["&amp;$N$6&amp;"]","[Expenditures].[DistTitle].["&amp;DistrictBySize[[#This Row],[DistTitle]]&amp;"]")/G188,"")</f>
        <v>30490.422784810125</v>
      </c>
      <c r="J188" s="49" t="e">
        <f t="shared" si="4"/>
        <v>#N/A</v>
      </c>
      <c r="K188" s="51" t="e">
        <f>IF(G188="",NA(),IF(DistrictBySize[[#This Row],[DistrictGroupTitle]]=$N$2,IF($N$7="All Activities",I188,H188),NA()))</f>
        <v>#N/A</v>
      </c>
    </row>
    <row r="189" spans="1:11" x14ac:dyDescent="0.25">
      <c r="A189" s="1" t="s">
        <v>56</v>
      </c>
      <c r="B189" s="1" t="s">
        <v>57</v>
      </c>
      <c r="C189" s="1" t="s">
        <v>532</v>
      </c>
      <c r="D189" s="1" t="s">
        <v>233</v>
      </c>
      <c r="E189" s="1" t="s">
        <v>533</v>
      </c>
      <c r="F189">
        <v>785.81</v>
      </c>
      <c r="G189" vm="256">
        <f t="shared" si="5"/>
        <v>755.4</v>
      </c>
      <c r="H18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Row],[DistTitle]]&amp;"]")/G189,"")</f>
        <v/>
      </c>
      <c r="I189" s="49">
        <f>IFERROR(CUBEVALUE("ThisWorkbookDataModel","[Measures].[Exp]","[Expenditures].[SchoolYear].["&amp;$N$6&amp;"]","[Expenditures].[DistTitle].["&amp;DistrictBySize[[#This Row],[DistTitle]]&amp;"]")/G189,"")</f>
        <v>18320.136960550702</v>
      </c>
      <c r="J189" s="49" t="e">
        <f t="shared" si="4"/>
        <v>#N/A</v>
      </c>
      <c r="K189" s="51" t="e">
        <f>IF(G189="",NA(),IF(DistrictBySize[[#This Row],[DistrictGroupTitle]]=$N$2,IF($N$7="All Activities",I189,H189),NA()))</f>
        <v>#N/A</v>
      </c>
    </row>
    <row r="190" spans="1:11" x14ac:dyDescent="0.25">
      <c r="A190" s="1" t="s">
        <v>56</v>
      </c>
      <c r="B190" s="1" t="s">
        <v>57</v>
      </c>
      <c r="C190" s="1" t="s">
        <v>580</v>
      </c>
      <c r="D190" s="1" t="s">
        <v>222</v>
      </c>
      <c r="E190" s="1" t="s">
        <v>581</v>
      </c>
      <c r="F190">
        <v>77.400000000000006</v>
      </c>
      <c r="G190" vm="297">
        <f t="shared" si="5"/>
        <v>72.599999999999994</v>
      </c>
      <c r="H19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Row],[DistTitle]]&amp;"]")/G190,"")</f>
        <v/>
      </c>
      <c r="I190" s="49">
        <f>IFERROR(CUBEVALUE("ThisWorkbookDataModel","[Measures].[Exp]","[Expenditures].[SchoolYear].["&amp;$N$6&amp;"]","[Expenditures].[DistTitle].["&amp;DistrictBySize[[#This Row],[DistTitle]]&amp;"]")/G190,"")</f>
        <v>18225.5458677686</v>
      </c>
      <c r="J190" s="49" t="e">
        <f t="shared" si="4"/>
        <v>#N/A</v>
      </c>
      <c r="K190" s="51" t="e">
        <f>IF(G190="",NA(),IF(DistrictBySize[[#This Row],[DistrictGroupTitle]]=$N$2,IF($N$7="All Activities",I190,H190),NA()))</f>
        <v>#N/A</v>
      </c>
    </row>
    <row r="191" spans="1:11" x14ac:dyDescent="0.25">
      <c r="A191" s="1" t="s">
        <v>56</v>
      </c>
      <c r="B191" s="1" t="s">
        <v>57</v>
      </c>
      <c r="C191" s="1" t="s">
        <v>309</v>
      </c>
      <c r="D191" s="1" t="s">
        <v>222</v>
      </c>
      <c r="E191" s="1" t="s">
        <v>310</v>
      </c>
      <c r="F191">
        <v>42.4</v>
      </c>
      <c r="G191" vm="188">
        <f t="shared" si="5"/>
        <v>34.200000000000003</v>
      </c>
      <c r="H19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Row],[DistTitle]]&amp;"]")/G191,"")</f>
        <v/>
      </c>
      <c r="I191" s="49">
        <f>IFERROR(CUBEVALUE("ThisWorkbookDataModel","[Measures].[Exp]","[Expenditures].[SchoolYear].["&amp;$N$6&amp;"]","[Expenditures].[DistTitle].["&amp;DistrictBySize[[#This Row],[DistTitle]]&amp;"]")/G191,"")</f>
        <v>43161.038304093563</v>
      </c>
      <c r="J191" s="49" t="e">
        <f t="shared" si="4"/>
        <v>#N/A</v>
      </c>
      <c r="K191" s="51" t="e">
        <f>IF(G191="",NA(),IF(DistrictBySize[[#This Row],[DistrictGroupTitle]]=$N$2,IF($N$7="All Activities",I191,H191),NA()))</f>
        <v>#N/A</v>
      </c>
    </row>
    <row r="192" spans="1:11" x14ac:dyDescent="0.25">
      <c r="A192" s="1" t="s">
        <v>56</v>
      </c>
      <c r="B192" s="1" t="s">
        <v>57</v>
      </c>
      <c r="C192" s="1" t="s">
        <v>79</v>
      </c>
      <c r="D192" s="1" t="s">
        <v>59</v>
      </c>
      <c r="E192" s="1" t="s">
        <v>80</v>
      </c>
      <c r="F192">
        <v>108.2</v>
      </c>
      <c r="G192" vm="308">
        <f t="shared" si="5"/>
        <v>109.06</v>
      </c>
      <c r="H19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Row],[DistTitle]]&amp;"]")/G192,"")</f>
        <v/>
      </c>
      <c r="I192" s="49">
        <f>IFERROR(CUBEVALUE("ThisWorkbookDataModel","[Measures].[Exp]","[Expenditures].[SchoolYear].["&amp;$N$6&amp;"]","[Expenditures].[DistTitle].["&amp;DistrictBySize[[#This Row],[DistTitle]]&amp;"]")/G192,"")</f>
        <v>39801.568402714103</v>
      </c>
      <c r="J192" s="49" t="e">
        <f t="shared" si="4"/>
        <v>#N/A</v>
      </c>
      <c r="K192" s="51" t="e">
        <f>IF(G192="",NA(),IF(DistrictBySize[[#This Row],[DistrictGroupTitle]]=$N$2,IF($N$7="All Activities",I192,H192),NA()))</f>
        <v>#N/A</v>
      </c>
    </row>
    <row r="193" spans="1:11" x14ac:dyDescent="0.25">
      <c r="A193" s="1" t="s">
        <v>56</v>
      </c>
      <c r="B193" s="1" t="s">
        <v>57</v>
      </c>
      <c r="C193" s="1" t="s">
        <v>490</v>
      </c>
      <c r="D193" s="1" t="s">
        <v>233</v>
      </c>
      <c r="E193" s="1" t="s">
        <v>491</v>
      </c>
      <c r="F193">
        <v>510.15</v>
      </c>
      <c r="G193" vm="338">
        <f t="shared" si="5"/>
        <v>477.73</v>
      </c>
      <c r="H19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Row],[DistTitle]]&amp;"]")/G193,"")</f>
        <v/>
      </c>
      <c r="I193" s="49">
        <f>IFERROR(CUBEVALUE("ThisWorkbookDataModel","[Measures].[Exp]","[Expenditures].[SchoolYear].["&amp;$N$6&amp;"]","[Expenditures].[DistTitle].["&amp;DistrictBySize[[#This Row],[DistTitle]]&amp;"]")/G193,"")</f>
        <v>25630.794632951671</v>
      </c>
      <c r="J193" s="49" t="e">
        <f t="shared" si="4"/>
        <v>#N/A</v>
      </c>
      <c r="K193" s="51" t="e">
        <f>IF(G193="",NA(),IF(DistrictBySize[[#This Row],[DistrictGroupTitle]]=$N$2,IF($N$7="All Activities",I193,H193),NA()))</f>
        <v>#N/A</v>
      </c>
    </row>
    <row r="194" spans="1:11" x14ac:dyDescent="0.25">
      <c r="A194" s="1" t="s">
        <v>56</v>
      </c>
      <c r="B194" s="1" t="s">
        <v>57</v>
      </c>
      <c r="C194" s="1" t="s">
        <v>512</v>
      </c>
      <c r="D194" s="1" t="s">
        <v>230</v>
      </c>
      <c r="E194" s="1" t="s">
        <v>513</v>
      </c>
      <c r="F194">
        <v>2792.44</v>
      </c>
      <c r="G194" vm="321">
        <f t="shared" si="5"/>
        <v>2771.71</v>
      </c>
      <c r="H19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Row],[DistTitle]]&amp;"]")/G194,"")</f>
        <v/>
      </c>
      <c r="I194" s="49">
        <f>IFERROR(CUBEVALUE("ThisWorkbookDataModel","[Measures].[Exp]","[Expenditures].[SchoolYear].["&amp;$N$6&amp;"]","[Expenditures].[DistTitle].["&amp;DistrictBySize[[#This Row],[DistTitle]]&amp;"]")/G194,"")</f>
        <v>16576.186787217997</v>
      </c>
      <c r="J194" s="49" t="e">
        <f t="shared" ref="J194:J257" si="6">IF(ISNA(K194),NA(),G194)</f>
        <v>#N/A</v>
      </c>
      <c r="K194" s="51" t="e">
        <f>IF(G194="",NA(),IF(DistrictBySize[[#This Row],[DistrictGroupTitle]]=$N$2,IF($N$7="All Activities",I194,H194),NA()))</f>
        <v>#N/A</v>
      </c>
    </row>
    <row r="195" spans="1:11" x14ac:dyDescent="0.25">
      <c r="A195" s="1" t="s">
        <v>56</v>
      </c>
      <c r="B195" s="1" t="s">
        <v>57</v>
      </c>
      <c r="C195" s="1" t="s">
        <v>226</v>
      </c>
      <c r="D195" s="1" t="s">
        <v>227</v>
      </c>
      <c r="E195" s="1" t="s">
        <v>228</v>
      </c>
      <c r="F195">
        <v>4537.1899999999996</v>
      </c>
      <c r="G195" vm="49">
        <f t="shared" ref="G195:G258" si="7">IFERROR(CUBEVALUE("ThisWorkbookDataModel","[Measures].[Enr]","[Enrollment].[SchoolYear].["&amp;$N$6&amp;"]","[Enrollment].[DistTitle].["&amp;E195&amp;"]"),"")</f>
        <v>4509.1000000000004</v>
      </c>
      <c r="H19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Row],[DistTitle]]&amp;"]")/G195,"")</f>
        <v/>
      </c>
      <c r="I195" s="49">
        <f>IFERROR(CUBEVALUE("ThisWorkbookDataModel","[Measures].[Exp]","[Expenditures].[SchoolYear].["&amp;$N$6&amp;"]","[Expenditures].[DistTitle].["&amp;DistrictBySize[[#This Row],[DistTitle]]&amp;"]")/G195,"")</f>
        <v>17612.322181810119</v>
      </c>
      <c r="J195" s="49" vm="49">
        <f t="shared" si="6"/>
        <v>4509.1000000000004</v>
      </c>
      <c r="K195" s="51">
        <f>IF(G195="",NA(),IF(DistrictBySize[[#This Row],[DistrictGroupTitle]]=$N$2,IF($N$7="All Activities",I195,H195),NA()))</f>
        <v>17612.322181810119</v>
      </c>
    </row>
    <row r="196" spans="1:11" x14ac:dyDescent="0.25">
      <c r="A196" s="1" t="s">
        <v>56</v>
      </c>
      <c r="B196" s="1" t="s">
        <v>57</v>
      </c>
      <c r="C196" s="1" t="s">
        <v>301</v>
      </c>
      <c r="D196" s="1" t="s">
        <v>222</v>
      </c>
      <c r="E196" s="1" t="s">
        <v>302</v>
      </c>
      <c r="F196">
        <v>31.6</v>
      </c>
      <c r="G196" vm="103">
        <f t="shared" si="7"/>
        <v>26.7</v>
      </c>
      <c r="H19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Row],[DistTitle]]&amp;"]")/G196,"")</f>
        <v/>
      </c>
      <c r="I196" s="49">
        <f>IFERROR(CUBEVALUE("ThisWorkbookDataModel","[Measures].[Exp]","[Expenditures].[SchoolYear].["&amp;$N$6&amp;"]","[Expenditures].[DistTitle].["&amp;DistrictBySize[[#This Row],[DistTitle]]&amp;"]")/G196,"")</f>
        <v>38304.399625468162</v>
      </c>
      <c r="J196" s="49" t="e">
        <f t="shared" si="6"/>
        <v>#N/A</v>
      </c>
      <c r="K196" s="51" t="e">
        <f>IF(G196="",NA(),IF(DistrictBySize[[#This Row],[DistrictGroupTitle]]=$N$2,IF($N$7="All Activities",I196,H196),NA()))</f>
        <v>#N/A</v>
      </c>
    </row>
    <row r="197" spans="1:11" x14ac:dyDescent="0.25">
      <c r="A197" s="1" t="s">
        <v>56</v>
      </c>
      <c r="B197" s="1" t="s">
        <v>57</v>
      </c>
      <c r="C197" s="1" t="s">
        <v>207</v>
      </c>
      <c r="D197" s="1" t="s">
        <v>59</v>
      </c>
      <c r="E197" s="1" t="s">
        <v>208</v>
      </c>
      <c r="F197">
        <v>176.57</v>
      </c>
      <c r="G197" vm="67">
        <f t="shared" si="7"/>
        <v>171.42</v>
      </c>
      <c r="H19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Row],[DistTitle]]&amp;"]")/G197,"")</f>
        <v/>
      </c>
      <c r="I197" s="49">
        <f>IFERROR(CUBEVALUE("ThisWorkbookDataModel","[Measures].[Exp]","[Expenditures].[SchoolYear].["&amp;$N$6&amp;"]","[Expenditures].[DistTitle].["&amp;DistrictBySize[[#This Row],[DistTitle]]&amp;"]")/G197,"")</f>
        <v>23769.728328083074</v>
      </c>
      <c r="J197" s="49" t="e">
        <f t="shared" si="6"/>
        <v>#N/A</v>
      </c>
      <c r="K197" s="51" t="e">
        <f>IF(G197="",NA(),IF(DistrictBySize[[#This Row],[DistrictGroupTitle]]=$N$2,IF($N$7="All Activities",I197,H197),NA()))</f>
        <v>#N/A</v>
      </c>
    </row>
    <row r="198" spans="1:11" x14ac:dyDescent="0.25">
      <c r="A198" s="1" t="s">
        <v>56</v>
      </c>
      <c r="B198" s="1" t="s">
        <v>57</v>
      </c>
      <c r="C198" s="1" t="s">
        <v>153</v>
      </c>
      <c r="D198" s="1" t="s">
        <v>59</v>
      </c>
      <c r="E198" s="1" t="s">
        <v>154</v>
      </c>
      <c r="F198">
        <v>145.81</v>
      </c>
      <c r="G198" vm="144">
        <f t="shared" si="7"/>
        <v>170</v>
      </c>
      <c r="H19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Row],[DistTitle]]&amp;"]")/G198,"")</f>
        <v/>
      </c>
      <c r="I198" s="49">
        <f>IFERROR(CUBEVALUE("ThisWorkbookDataModel","[Measures].[Exp]","[Expenditures].[SchoolYear].["&amp;$N$6&amp;"]","[Expenditures].[DistTitle].["&amp;DistrictBySize[[#This Row],[DistTitle]]&amp;"]")/G198,"")</f>
        <v>20143.957882352941</v>
      </c>
      <c r="J198" s="49" t="e">
        <f t="shared" si="6"/>
        <v>#N/A</v>
      </c>
      <c r="K198" s="51" t="e">
        <f>IF(G198="",NA(),IF(DistrictBySize[[#This Row],[DistrictGroupTitle]]=$N$2,IF($N$7="All Activities",I198,H198),NA()))</f>
        <v>#N/A</v>
      </c>
    </row>
    <row r="199" spans="1:11" x14ac:dyDescent="0.25">
      <c r="A199" s="1" t="s">
        <v>56</v>
      </c>
      <c r="B199" s="1" t="s">
        <v>57</v>
      </c>
      <c r="C199" s="1" t="s">
        <v>313</v>
      </c>
      <c r="D199" s="1" t="s">
        <v>236</v>
      </c>
      <c r="E199" s="1" t="s">
        <v>314</v>
      </c>
      <c r="F199">
        <v>18316.09</v>
      </c>
      <c r="G199" vm="167">
        <f t="shared" si="7"/>
        <v>18239.25</v>
      </c>
      <c r="H19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Row],[DistTitle]]&amp;"]")/G199,"")</f>
        <v/>
      </c>
      <c r="I199" s="49">
        <f>IFERROR(CUBEVALUE("ThisWorkbookDataModel","[Measures].[Exp]","[Expenditures].[SchoolYear].["&amp;$N$6&amp;"]","[Expenditures].[DistTitle].["&amp;DistrictBySize[[#This Row],[DistTitle]]&amp;"]")/G199,"")</f>
        <v>17168.253452855792</v>
      </c>
      <c r="J199" s="49" t="e">
        <f t="shared" si="6"/>
        <v>#N/A</v>
      </c>
      <c r="K199" s="51" t="e">
        <f>IF(G199="",NA(),IF(DistrictBySize[[#This Row],[DistrictGroupTitle]]=$N$2,IF($N$7="All Activities",I199,H199),NA()))</f>
        <v>#N/A</v>
      </c>
    </row>
    <row r="200" spans="1:11" x14ac:dyDescent="0.25">
      <c r="A200" s="1" t="s">
        <v>56</v>
      </c>
      <c r="B200" s="1" t="s">
        <v>57</v>
      </c>
      <c r="C200" s="1" t="s">
        <v>151</v>
      </c>
      <c r="D200" s="1" t="s">
        <v>59</v>
      </c>
      <c r="E200" s="1" t="s">
        <v>152</v>
      </c>
      <c r="F200">
        <v>232.98</v>
      </c>
      <c r="G200" vm="215">
        <f t="shared" si="7"/>
        <v>234.34</v>
      </c>
      <c r="H20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Row],[DistTitle]]&amp;"]")/G200,"")</f>
        <v/>
      </c>
      <c r="I200" s="49">
        <f>IFERROR(CUBEVALUE("ThisWorkbookDataModel","[Measures].[Exp]","[Expenditures].[SchoolYear].["&amp;$N$6&amp;"]","[Expenditures].[DistTitle].["&amp;DistrictBySize[[#This Row],[DistTitle]]&amp;"]")/G200,"")</f>
        <v>22807.085303405314</v>
      </c>
      <c r="J200" s="49" t="e">
        <f t="shared" si="6"/>
        <v>#N/A</v>
      </c>
      <c r="K200" s="51" t="e">
        <f>IF(G200="",NA(),IF(DistrictBySize[[#This Row],[DistrictGroupTitle]]=$N$2,IF($N$7="All Activities",I200,H200),NA()))</f>
        <v>#N/A</v>
      </c>
    </row>
    <row r="201" spans="1:11" x14ac:dyDescent="0.25">
      <c r="A201" s="1" t="s">
        <v>56</v>
      </c>
      <c r="B201" s="1" t="s">
        <v>57</v>
      </c>
      <c r="C201" s="1" t="s">
        <v>63</v>
      </c>
      <c r="D201" s="1" t="s">
        <v>59</v>
      </c>
      <c r="E201" s="1" t="s">
        <v>64</v>
      </c>
      <c r="F201">
        <v>136.4</v>
      </c>
      <c r="G201" vm="257">
        <f t="shared" si="7"/>
        <v>140.80000000000001</v>
      </c>
      <c r="H20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Row],[DistTitle]]&amp;"]")/G201,"")</f>
        <v/>
      </c>
      <c r="I201" s="49">
        <f>IFERROR(CUBEVALUE("ThisWorkbookDataModel","[Measures].[Exp]","[Expenditures].[SchoolYear].["&amp;$N$6&amp;"]","[Expenditures].[DistTitle].["&amp;DistrictBySize[[#This Row],[DistTitle]]&amp;"]")/G201,"")</f>
        <v>21836.021874999999</v>
      </c>
      <c r="J201" s="49" t="e">
        <f t="shared" si="6"/>
        <v>#N/A</v>
      </c>
      <c r="K201" s="51" t="e">
        <f>IF(G201="",NA(),IF(DistrictBySize[[#This Row],[DistrictGroupTitle]]=$N$2,IF($N$7="All Activities",I201,H201),NA()))</f>
        <v>#N/A</v>
      </c>
    </row>
    <row r="202" spans="1:11" x14ac:dyDescent="0.25">
      <c r="A202" s="1" t="s">
        <v>56</v>
      </c>
      <c r="B202" s="1" t="s">
        <v>57</v>
      </c>
      <c r="C202" s="1" t="s">
        <v>131</v>
      </c>
      <c r="D202" s="1" t="s">
        <v>59</v>
      </c>
      <c r="E202" s="1" t="s">
        <v>132</v>
      </c>
      <c r="F202">
        <v>281.23</v>
      </c>
      <c r="G202" vm="181">
        <f t="shared" si="7"/>
        <v>270.94</v>
      </c>
      <c r="H20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Row],[DistTitle]]&amp;"]")/G202,"")</f>
        <v/>
      </c>
      <c r="I202" s="49">
        <f>IFERROR(CUBEVALUE("ThisWorkbookDataModel","[Measures].[Exp]","[Expenditures].[SchoolYear].["&amp;$N$6&amp;"]","[Expenditures].[DistTitle].["&amp;DistrictBySize[[#This Row],[DistTitle]]&amp;"]")/G202,"")</f>
        <v>22191.506495903155</v>
      </c>
      <c r="J202" s="49" t="e">
        <f t="shared" si="6"/>
        <v>#N/A</v>
      </c>
      <c r="K202" s="51" t="e">
        <f>IF(G202="",NA(),IF(DistrictBySize[[#This Row],[DistrictGroupTitle]]=$N$2,IF($N$7="All Activities",I202,H202),NA()))</f>
        <v>#N/A</v>
      </c>
    </row>
    <row r="203" spans="1:11" x14ac:dyDescent="0.25">
      <c r="A203" s="1" t="s">
        <v>56</v>
      </c>
      <c r="B203" s="1" t="s">
        <v>57</v>
      </c>
      <c r="C203" s="1" t="s">
        <v>516</v>
      </c>
      <c r="D203" s="1" t="s">
        <v>258</v>
      </c>
      <c r="E203" s="1" t="s">
        <v>517</v>
      </c>
      <c r="F203">
        <v>8741.7900000000009</v>
      </c>
      <c r="G203" vm="230">
        <f t="shared" si="7"/>
        <v>8816.41</v>
      </c>
      <c r="H20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Row],[DistTitle]]&amp;"]")/G203,"")</f>
        <v/>
      </c>
      <c r="I203" s="49">
        <f>IFERROR(CUBEVALUE("ThisWorkbookDataModel","[Measures].[Exp]","[Expenditures].[SchoolYear].["&amp;$N$6&amp;"]","[Expenditures].[DistTitle].["&amp;DistrictBySize[[#This Row],[DistTitle]]&amp;"]")/G203,"")</f>
        <v>17663.767539168435</v>
      </c>
      <c r="J203" s="49" t="e">
        <f t="shared" si="6"/>
        <v>#N/A</v>
      </c>
      <c r="K203" s="51" t="e">
        <f>IF(G203="",NA(),IF(DistrictBySize[[#This Row],[DistrictGroupTitle]]=$N$2,IF($N$7="All Activities",I203,H203),NA()))</f>
        <v>#N/A</v>
      </c>
    </row>
    <row r="204" spans="1:11" x14ac:dyDescent="0.25">
      <c r="A204" s="1" t="s">
        <v>56</v>
      </c>
      <c r="B204" s="1" t="s">
        <v>57</v>
      </c>
      <c r="C204" s="1" t="s">
        <v>67</v>
      </c>
      <c r="D204" s="1" t="s">
        <v>59</v>
      </c>
      <c r="E204" s="1" t="s">
        <v>68</v>
      </c>
      <c r="F204">
        <v>231.4</v>
      </c>
      <c r="G204" vm="194">
        <f t="shared" si="7"/>
        <v>217.75</v>
      </c>
      <c r="H20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Row],[DistTitle]]&amp;"]")/G204,"")</f>
        <v/>
      </c>
      <c r="I204" s="49">
        <f>IFERROR(CUBEVALUE("ThisWorkbookDataModel","[Measures].[Exp]","[Expenditures].[SchoolYear].["&amp;$N$6&amp;"]","[Expenditures].[DistTitle].["&amp;DistrictBySize[[#This Row],[DistTitle]]&amp;"]")/G204,"")</f>
        <v>19887.921148105626</v>
      </c>
      <c r="J204" s="49" t="e">
        <f t="shared" si="6"/>
        <v>#N/A</v>
      </c>
      <c r="K204" s="51" t="e">
        <f>IF(G204="",NA(),IF(DistrictBySize[[#This Row],[DistrictGroupTitle]]=$N$2,IF($N$7="All Activities",I204,H204),NA()))</f>
        <v>#N/A</v>
      </c>
    </row>
    <row r="205" spans="1:11" x14ac:dyDescent="0.25">
      <c r="A205" s="1" t="s">
        <v>56</v>
      </c>
      <c r="B205" s="1" t="s">
        <v>57</v>
      </c>
      <c r="C205" s="1" t="s">
        <v>476</v>
      </c>
      <c r="D205" s="1" t="s">
        <v>233</v>
      </c>
      <c r="E205" s="1" t="s">
        <v>477</v>
      </c>
      <c r="F205">
        <v>712.56</v>
      </c>
      <c r="G205" vm="339">
        <f t="shared" si="7"/>
        <v>736.84</v>
      </c>
      <c r="H20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Row],[DistTitle]]&amp;"]")/G205,"")</f>
        <v/>
      </c>
      <c r="I205" s="49">
        <f>IFERROR(CUBEVALUE("ThisWorkbookDataModel","[Measures].[Exp]","[Expenditures].[SchoolYear].["&amp;$N$6&amp;"]","[Expenditures].[DistTitle].["&amp;DistrictBySize[[#This Row],[DistTitle]]&amp;"]")/G205,"")</f>
        <v>23342.941751262144</v>
      </c>
      <c r="J205" s="49" t="e">
        <f t="shared" si="6"/>
        <v>#N/A</v>
      </c>
      <c r="K205" s="51" t="e">
        <f>IF(G205="",NA(),IF(DistrictBySize[[#This Row],[DistrictGroupTitle]]=$N$2,IF($N$7="All Activities",I205,H205),NA()))</f>
        <v>#N/A</v>
      </c>
    </row>
    <row r="206" spans="1:11" x14ac:dyDescent="0.25">
      <c r="A206" s="1" t="s">
        <v>56</v>
      </c>
      <c r="B206" s="1" t="s">
        <v>57</v>
      </c>
      <c r="C206" s="1" t="s">
        <v>87</v>
      </c>
      <c r="D206" s="1" t="s">
        <v>59</v>
      </c>
      <c r="E206" s="1" t="s">
        <v>88</v>
      </c>
      <c r="F206">
        <v>342.53</v>
      </c>
      <c r="G206" vm="239">
        <f t="shared" si="7"/>
        <v>338.76</v>
      </c>
      <c r="H20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Row],[DistTitle]]&amp;"]")/G206,"")</f>
        <v/>
      </c>
      <c r="I206" s="49">
        <f>IFERROR(CUBEVALUE("ThisWorkbookDataModel","[Measures].[Exp]","[Expenditures].[SchoolYear].["&amp;$N$6&amp;"]","[Expenditures].[DistTitle].["&amp;DistrictBySize[[#This Row],[DistTitle]]&amp;"]")/G206,"")</f>
        <v>21043.21729247845</v>
      </c>
      <c r="J206" s="49" t="e">
        <f t="shared" si="6"/>
        <v>#N/A</v>
      </c>
      <c r="K206" s="51" t="e">
        <f>IF(G206="",NA(),IF(DistrictBySize[[#This Row],[DistrictGroupTitle]]=$N$2,IF($N$7="All Activities",I206,H206),NA()))</f>
        <v>#N/A</v>
      </c>
    </row>
    <row r="207" spans="1:11" x14ac:dyDescent="0.25">
      <c r="A207" s="1" t="s">
        <v>56</v>
      </c>
      <c r="B207" s="1" t="s">
        <v>57</v>
      </c>
      <c r="C207" s="1" t="s">
        <v>260</v>
      </c>
      <c r="D207" s="1" t="s">
        <v>227</v>
      </c>
      <c r="E207" s="1" t="s">
        <v>261</v>
      </c>
      <c r="F207">
        <v>3421.27</v>
      </c>
      <c r="G207" vm="50">
        <f t="shared" si="7"/>
        <v>3471.38</v>
      </c>
      <c r="H20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Row],[DistTitle]]&amp;"]")/G207,"")</f>
        <v/>
      </c>
      <c r="I207" s="49">
        <f>IFERROR(CUBEVALUE("ThisWorkbookDataModel","[Measures].[Exp]","[Expenditures].[SchoolYear].["&amp;$N$6&amp;"]","[Expenditures].[DistTitle].["&amp;DistrictBySize[[#This Row],[DistTitle]]&amp;"]")/G207,"")</f>
        <v>17772.612946436289</v>
      </c>
      <c r="J207" s="49" vm="50">
        <f t="shared" si="6"/>
        <v>3471.38</v>
      </c>
      <c r="K207" s="51">
        <f>IF(G207="",NA(),IF(DistrictBySize[[#This Row],[DistrictGroupTitle]]=$N$2,IF($N$7="All Activities",I207,H207),NA()))</f>
        <v>17772.612946436289</v>
      </c>
    </row>
    <row r="208" spans="1:11" x14ac:dyDescent="0.25">
      <c r="A208" s="1" t="s">
        <v>56</v>
      </c>
      <c r="B208" s="1" t="s">
        <v>57</v>
      </c>
      <c r="C208" s="1" t="s">
        <v>364</v>
      </c>
      <c r="D208" s="1" t="s">
        <v>239</v>
      </c>
      <c r="E208" s="1" t="s">
        <v>365</v>
      </c>
      <c r="F208">
        <v>1253.95</v>
      </c>
      <c r="G208" vm="104">
        <f t="shared" si="7"/>
        <v>1183.6199999999999</v>
      </c>
      <c r="H20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Row],[DistTitle]]&amp;"]")/G208,"")</f>
        <v/>
      </c>
      <c r="I208" s="49">
        <f>IFERROR(CUBEVALUE("ThisWorkbookDataModel","[Measures].[Exp]","[Expenditures].[SchoolYear].["&amp;$N$6&amp;"]","[Expenditures].[DistTitle].["&amp;DistrictBySize[[#This Row],[DistTitle]]&amp;"]")/G208,"")</f>
        <v>19964.769537520489</v>
      </c>
      <c r="J208" s="49" t="e">
        <f t="shared" si="6"/>
        <v>#N/A</v>
      </c>
      <c r="K208" s="51" t="e">
        <f>IF(G208="",NA(),IF(DistrictBySize[[#This Row],[DistrictGroupTitle]]=$N$2,IF($N$7="All Activities",I208,H208),NA()))</f>
        <v>#N/A</v>
      </c>
    </row>
    <row r="209" spans="1:11" x14ac:dyDescent="0.25">
      <c r="A209" s="1" t="s">
        <v>56</v>
      </c>
      <c r="B209" s="1" t="s">
        <v>57</v>
      </c>
      <c r="C209" s="1" t="s">
        <v>199</v>
      </c>
      <c r="D209" s="1" t="s">
        <v>59</v>
      </c>
      <c r="E209" s="1" t="s">
        <v>200</v>
      </c>
      <c r="F209">
        <v>261.14</v>
      </c>
      <c r="G209" vm="122">
        <f t="shared" si="7"/>
        <v>265.58</v>
      </c>
      <c r="H20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Row],[DistTitle]]&amp;"]")/G209,"")</f>
        <v/>
      </c>
      <c r="I209" s="49">
        <f>IFERROR(CUBEVALUE("ThisWorkbookDataModel","[Measures].[Exp]","[Expenditures].[SchoolYear].["&amp;$N$6&amp;"]","[Expenditures].[DistTitle].["&amp;DistrictBySize[[#This Row],[DistTitle]]&amp;"]")/G209,"")</f>
        <v>27725.115106559235</v>
      </c>
      <c r="J209" s="49" t="e">
        <f t="shared" si="6"/>
        <v>#N/A</v>
      </c>
      <c r="K209" s="51" t="e">
        <f>IF(G209="",NA(),IF(DistrictBySize[[#This Row],[DistrictGroupTitle]]=$N$2,IF($N$7="All Activities",I209,H209),NA()))</f>
        <v>#N/A</v>
      </c>
    </row>
    <row r="210" spans="1:11" x14ac:dyDescent="0.25">
      <c r="A210" s="1" t="s">
        <v>56</v>
      </c>
      <c r="B210" s="1" t="s">
        <v>57</v>
      </c>
      <c r="C210" s="1" t="s">
        <v>181</v>
      </c>
      <c r="D210" s="1" t="s">
        <v>59</v>
      </c>
      <c r="E210" s="1" t="s">
        <v>182</v>
      </c>
      <c r="F210">
        <v>236.15</v>
      </c>
      <c r="G210" vm="134">
        <f t="shared" si="7"/>
        <v>426.99</v>
      </c>
      <c r="H21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Row],[DistTitle]]&amp;"]")/G210,"")</f>
        <v/>
      </c>
      <c r="I210" s="49">
        <f>IFERROR(CUBEVALUE("ThisWorkbookDataModel","[Measures].[Exp]","[Expenditures].[SchoolYear].["&amp;$N$6&amp;"]","[Expenditures].[DistTitle].["&amp;DistrictBySize[[#This Row],[DistTitle]]&amp;"]")/G210,"")</f>
        <v>18329.14332888358</v>
      </c>
      <c r="J210" s="49" t="e">
        <f t="shared" si="6"/>
        <v>#N/A</v>
      </c>
      <c r="K210" s="51" t="e">
        <f>IF(G210="",NA(),IF(DistrictBySize[[#This Row],[DistrictGroupTitle]]=$N$2,IF($N$7="All Activities",I210,H210),NA()))</f>
        <v>#N/A</v>
      </c>
    </row>
    <row r="211" spans="1:11" x14ac:dyDescent="0.25">
      <c r="A211" s="1" t="s">
        <v>56</v>
      </c>
      <c r="B211" s="1" t="s">
        <v>57</v>
      </c>
      <c r="C211" s="1" t="s">
        <v>243</v>
      </c>
      <c r="D211" s="1" t="s">
        <v>230</v>
      </c>
      <c r="E211" s="1" t="s">
        <v>244</v>
      </c>
      <c r="F211">
        <v>2464.62</v>
      </c>
      <c r="G211" vm="168">
        <f t="shared" si="7"/>
        <v>2436.17</v>
      </c>
      <c r="H21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Row],[DistTitle]]&amp;"]")/G211,"")</f>
        <v/>
      </c>
      <c r="I211" s="49">
        <f>IFERROR(CUBEVALUE("ThisWorkbookDataModel","[Measures].[Exp]","[Expenditures].[SchoolYear].["&amp;$N$6&amp;"]","[Expenditures].[DistTitle].["&amp;DistrictBySize[[#This Row],[DistTitle]]&amp;"]")/G211,"")</f>
        <v>18378.198857222607</v>
      </c>
      <c r="J211" s="49" t="e">
        <f t="shared" si="6"/>
        <v>#N/A</v>
      </c>
      <c r="K211" s="51" t="e">
        <f>IF(G211="",NA(),IF(DistrictBySize[[#This Row],[DistrictGroupTitle]]=$N$2,IF($N$7="All Activities",I211,H211),NA()))</f>
        <v>#N/A</v>
      </c>
    </row>
    <row r="212" spans="1:11" x14ac:dyDescent="0.25">
      <c r="A212" s="1" t="s">
        <v>56</v>
      </c>
      <c r="B212" s="1" t="s">
        <v>57</v>
      </c>
      <c r="C212" s="1" t="s">
        <v>668</v>
      </c>
      <c r="D212" s="1" t="s">
        <v>230</v>
      </c>
      <c r="E212" s="1" t="s">
        <v>669</v>
      </c>
      <c r="F212">
        <v>2662.93</v>
      </c>
      <c r="G212" vm="216">
        <f t="shared" si="7"/>
        <v>2620.7199999999998</v>
      </c>
      <c r="H21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Row],[DistTitle]]&amp;"]")/G212,"")</f>
        <v/>
      </c>
      <c r="I212" s="49">
        <f>IFERROR(CUBEVALUE("ThisWorkbookDataModel","[Measures].[Exp]","[Expenditures].[SchoolYear].["&amp;$N$6&amp;"]","[Expenditures].[DistTitle].["&amp;DistrictBySize[[#This Row],[DistTitle]]&amp;"]")/G212,"")</f>
        <v>16406.813700051895</v>
      </c>
      <c r="J212" s="49" t="e">
        <f t="shared" si="6"/>
        <v>#N/A</v>
      </c>
      <c r="K212" s="51" t="e">
        <f>IF(G212="",NA(),IF(DistrictBySize[[#This Row],[DistrictGroupTitle]]=$N$2,IF($N$7="All Activities",I212,H212),NA()))</f>
        <v>#N/A</v>
      </c>
    </row>
    <row r="213" spans="1:11" x14ac:dyDescent="0.25">
      <c r="A213" s="1" t="s">
        <v>56</v>
      </c>
      <c r="B213" s="1" t="s">
        <v>57</v>
      </c>
      <c r="C213" s="1" t="s">
        <v>502</v>
      </c>
      <c r="D213" s="1" t="s">
        <v>267</v>
      </c>
      <c r="E213" s="1" t="s">
        <v>503</v>
      </c>
      <c r="F213">
        <v>23048.89</v>
      </c>
      <c r="G213" vm="258">
        <f t="shared" si="7"/>
        <v>22832.76</v>
      </c>
      <c r="H21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Row],[DistTitle]]&amp;"]")/G213,"")</f>
        <v/>
      </c>
      <c r="I213" s="49">
        <f>IFERROR(CUBEVALUE("ThisWorkbookDataModel","[Measures].[Exp]","[Expenditures].[SchoolYear].["&amp;$N$6&amp;"]","[Expenditures].[DistTitle].["&amp;DistrictBySize[[#This Row],[DistTitle]]&amp;"]")/G213,"")</f>
        <v>17935.102075263792</v>
      </c>
      <c r="J213" s="49" t="e">
        <f t="shared" si="6"/>
        <v>#N/A</v>
      </c>
      <c r="K213" s="51" t="e">
        <f>IF(G213="",NA(),IF(DistrictBySize[[#This Row],[DistrictGroupTitle]]=$N$2,IF($N$7="All Activities",I213,H213),NA()))</f>
        <v>#N/A</v>
      </c>
    </row>
    <row r="214" spans="1:11" x14ac:dyDescent="0.25">
      <c r="A214" s="1" t="s">
        <v>56</v>
      </c>
      <c r="B214" s="1" t="s">
        <v>57</v>
      </c>
      <c r="C214" s="1" t="s">
        <v>356</v>
      </c>
      <c r="D214" s="1" t="s">
        <v>222</v>
      </c>
      <c r="E214" s="1" t="s">
        <v>357</v>
      </c>
      <c r="F214">
        <v>37</v>
      </c>
      <c r="G214" vm="224">
        <f t="shared" si="7"/>
        <v>41.6</v>
      </c>
      <c r="H21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Row],[DistTitle]]&amp;"]")/G214,"")</f>
        <v/>
      </c>
      <c r="I214" s="49">
        <f>IFERROR(CUBEVALUE("ThisWorkbookDataModel","[Measures].[Exp]","[Expenditures].[SchoolYear].["&amp;$N$6&amp;"]","[Expenditures].[DistTitle].["&amp;DistrictBySize[[#This Row],[DistTitle]]&amp;"]")/G214,"")</f>
        <v>31637.769471153842</v>
      </c>
      <c r="J214" s="49" t="e">
        <f t="shared" si="6"/>
        <v>#N/A</v>
      </c>
      <c r="K214" s="51" t="e">
        <f>IF(G214="",NA(),IF(DistrictBySize[[#This Row],[DistrictGroupTitle]]=$N$2,IF($N$7="All Activities",I214,H214),NA()))</f>
        <v>#N/A</v>
      </c>
    </row>
    <row r="215" spans="1:11" x14ac:dyDescent="0.25">
      <c r="A215" s="1" t="s">
        <v>56</v>
      </c>
      <c r="B215" s="1" t="s">
        <v>57</v>
      </c>
      <c r="C215" s="1" t="s">
        <v>360</v>
      </c>
      <c r="D215" s="1" t="s">
        <v>233</v>
      </c>
      <c r="E215" s="1" t="s">
        <v>361</v>
      </c>
      <c r="F215">
        <v>665.83</v>
      </c>
      <c r="G215" vm="315">
        <f t="shared" si="7"/>
        <v>630.75</v>
      </c>
      <c r="H21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Row],[DistTitle]]&amp;"]")/G215,"")</f>
        <v/>
      </c>
      <c r="I215" s="49">
        <f>IFERROR(CUBEVALUE("ThisWorkbookDataModel","[Measures].[Exp]","[Expenditures].[SchoolYear].["&amp;$N$6&amp;"]","[Expenditures].[DistTitle].["&amp;DistrictBySize[[#This Row],[DistTitle]]&amp;"]")/G215,"")</f>
        <v>16616.9148156956</v>
      </c>
      <c r="J215" s="49" t="e">
        <f t="shared" si="6"/>
        <v>#N/A</v>
      </c>
      <c r="K215" s="51" t="e">
        <f>IF(G215="",NA(),IF(DistrictBySize[[#This Row],[DistrictGroupTitle]]=$N$2,IF($N$7="All Activities",I215,H215),NA()))</f>
        <v>#N/A</v>
      </c>
    </row>
    <row r="216" spans="1:11" x14ac:dyDescent="0.25">
      <c r="A216" s="1" t="s">
        <v>56</v>
      </c>
      <c r="B216" s="1" t="s">
        <v>57</v>
      </c>
      <c r="C216" s="1" t="s">
        <v>73</v>
      </c>
      <c r="D216" s="1" t="s">
        <v>59</v>
      </c>
      <c r="E216" s="1" t="s">
        <v>74</v>
      </c>
      <c r="F216">
        <v>114.82</v>
      </c>
      <c r="G216" vm="278">
        <f t="shared" si="7"/>
        <v>124.81</v>
      </c>
      <c r="H21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Row],[DistTitle]]&amp;"]")/G216,"")</f>
        <v/>
      </c>
      <c r="I216" s="49">
        <f>IFERROR(CUBEVALUE("ThisWorkbookDataModel","[Measures].[Exp]","[Expenditures].[SchoolYear].["&amp;$N$6&amp;"]","[Expenditures].[DistTitle].["&amp;DistrictBySize[[#This Row],[DistTitle]]&amp;"]")/G216,"")</f>
        <v>16284.105119782067</v>
      </c>
      <c r="J216" s="49" t="e">
        <f t="shared" si="6"/>
        <v>#N/A</v>
      </c>
      <c r="K216" s="51" t="e">
        <f>IF(G216="",NA(),IF(DistrictBySize[[#This Row],[DistrictGroupTitle]]=$N$2,IF($N$7="All Activities",I216,H216),NA()))</f>
        <v>#N/A</v>
      </c>
    </row>
    <row r="217" spans="1:11" x14ac:dyDescent="0.25">
      <c r="A217" s="1" t="s">
        <v>56</v>
      </c>
      <c r="B217" s="1" t="s">
        <v>57</v>
      </c>
      <c r="C217" s="1" t="s">
        <v>264</v>
      </c>
      <c r="D217" s="1" t="s">
        <v>227</v>
      </c>
      <c r="E217" s="1" t="s">
        <v>265</v>
      </c>
      <c r="F217">
        <v>3737.56</v>
      </c>
      <c r="G217" vm="340">
        <f t="shared" si="7"/>
        <v>3604.91</v>
      </c>
      <c r="H21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Row],[DistTitle]]&amp;"]")/G217,"")</f>
        <v/>
      </c>
      <c r="I217" s="49">
        <f>IFERROR(CUBEVALUE("ThisWorkbookDataModel","[Measures].[Exp]","[Expenditures].[SchoolYear].["&amp;$N$6&amp;"]","[Expenditures].[DistTitle].["&amp;DistrictBySize[[#This Row],[DistTitle]]&amp;"]")/G217,"")</f>
        <v>14718.154217442318</v>
      </c>
      <c r="J217" s="49" vm="340">
        <f t="shared" si="6"/>
        <v>3604.91</v>
      </c>
      <c r="K217" s="51">
        <f>IF(G217="",NA(),IF(DistrictBySize[[#This Row],[DistrictGroupTitle]]=$N$2,IF($N$7="All Activities",I217,H217),NA()))</f>
        <v>14718.154217442318</v>
      </c>
    </row>
    <row r="218" spans="1:11" x14ac:dyDescent="0.25">
      <c r="A218" s="1" t="s">
        <v>56</v>
      </c>
      <c r="B218" s="1" t="s">
        <v>57</v>
      </c>
      <c r="C218" s="1" t="s">
        <v>323</v>
      </c>
      <c r="D218" s="1" t="s">
        <v>227</v>
      </c>
      <c r="E218" s="1" t="s">
        <v>324</v>
      </c>
      <c r="F218">
        <v>3233.59</v>
      </c>
      <c r="G218" vm="140">
        <f t="shared" si="7"/>
        <v>3214.91</v>
      </c>
      <c r="H21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Row],[DistTitle]]&amp;"]")/G218,"")</f>
        <v/>
      </c>
      <c r="I218" s="49">
        <f>IFERROR(CUBEVALUE("ThisWorkbookDataModel","[Measures].[Exp]","[Expenditures].[SchoolYear].["&amp;$N$6&amp;"]","[Expenditures].[DistTitle].["&amp;DistrictBySize[[#This Row],[DistTitle]]&amp;"]")/G218,"")</f>
        <v>18482.381656096131</v>
      </c>
      <c r="J218" s="49" vm="140">
        <f t="shared" si="6"/>
        <v>3214.91</v>
      </c>
      <c r="K218" s="51">
        <f>IF(G218="",NA(),IF(DistrictBySize[[#This Row],[DistrictGroupTitle]]=$N$2,IF($N$7="All Activities",I218,H218),NA()))</f>
        <v>18482.381656096131</v>
      </c>
    </row>
    <row r="219" spans="1:11" x14ac:dyDescent="0.25">
      <c r="A219" s="1" t="s">
        <v>56</v>
      </c>
      <c r="B219" s="1" t="s">
        <v>57</v>
      </c>
      <c r="C219" s="1" t="s">
        <v>634</v>
      </c>
      <c r="D219" s="1" t="s">
        <v>233</v>
      </c>
      <c r="E219" s="1" t="s">
        <v>635</v>
      </c>
      <c r="F219">
        <v>966.23</v>
      </c>
      <c r="G219" vm="51">
        <f t="shared" si="7"/>
        <v>929.61</v>
      </c>
      <c r="H21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Row],[DistTitle]]&amp;"]")/G219,"")</f>
        <v/>
      </c>
      <c r="I219" s="49">
        <f>IFERROR(CUBEVALUE("ThisWorkbookDataModel","[Measures].[Exp]","[Expenditures].[SchoolYear].["&amp;$N$6&amp;"]","[Expenditures].[DistTitle].["&amp;DistrictBySize[[#This Row],[DistTitle]]&amp;"]")/G219,"")</f>
        <v>16440.83016533815</v>
      </c>
      <c r="J219" s="49" t="e">
        <f t="shared" si="6"/>
        <v>#N/A</v>
      </c>
      <c r="K219" s="51" t="e">
        <f>IF(G219="",NA(),IF(DistrictBySize[[#This Row],[DistrictGroupTitle]]=$N$2,IF($N$7="All Activities",I219,H219),NA()))</f>
        <v>#N/A</v>
      </c>
    </row>
    <row r="220" spans="1:11" x14ac:dyDescent="0.25">
      <c r="A220" s="1" t="s">
        <v>56</v>
      </c>
      <c r="B220" s="1" t="s">
        <v>57</v>
      </c>
      <c r="C220" s="1" t="s">
        <v>109</v>
      </c>
      <c r="D220" s="1" t="s">
        <v>59</v>
      </c>
      <c r="E220" s="1" t="s">
        <v>110</v>
      </c>
      <c r="F220">
        <v>360</v>
      </c>
      <c r="G220" vm="105">
        <f t="shared" si="7"/>
        <v>331.2</v>
      </c>
      <c r="H22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Row],[DistTitle]]&amp;"]")/G220,"")</f>
        <v/>
      </c>
      <c r="I220" s="49">
        <f>IFERROR(CUBEVALUE("ThisWorkbookDataModel","[Measures].[Exp]","[Expenditures].[SchoolYear].["&amp;$N$6&amp;"]","[Expenditures].[DistTitle].["&amp;DistrictBySize[[#This Row],[DistTitle]]&amp;"]")/G220,"")</f>
        <v>21731.231884057972</v>
      </c>
      <c r="J220" s="49" t="e">
        <f t="shared" si="6"/>
        <v>#N/A</v>
      </c>
      <c r="K220" s="51" t="e">
        <f>IF(G220="",NA(),IF(DistrictBySize[[#This Row],[DistrictGroupTitle]]=$N$2,IF($N$7="All Activities",I220,H220),NA()))</f>
        <v>#N/A</v>
      </c>
    </row>
    <row r="221" spans="1:11" x14ac:dyDescent="0.25">
      <c r="A221" s="1" t="s">
        <v>56</v>
      </c>
      <c r="B221" s="1" t="s">
        <v>57</v>
      </c>
      <c r="C221" s="1" t="s">
        <v>155</v>
      </c>
      <c r="D221" s="1" t="s">
        <v>59</v>
      </c>
      <c r="E221" s="1" t="s">
        <v>156</v>
      </c>
      <c r="F221">
        <v>481.08</v>
      </c>
      <c r="G221" vm="68">
        <f t="shared" si="7"/>
        <v>499.34</v>
      </c>
      <c r="H22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Row],[DistTitle]]&amp;"]")/G221,"")</f>
        <v/>
      </c>
      <c r="I221" s="49">
        <f>IFERROR(CUBEVALUE("ThisWorkbookDataModel","[Measures].[Exp]","[Expenditures].[SchoolYear].["&amp;$N$6&amp;"]","[Expenditures].[DistTitle].["&amp;DistrictBySize[[#This Row],[DistTitle]]&amp;"]")/G221,"")</f>
        <v>19807.203088076265</v>
      </c>
      <c r="J221" s="49" t="e">
        <f t="shared" si="6"/>
        <v>#N/A</v>
      </c>
      <c r="K221" s="51" t="e">
        <f>IF(G221="",NA(),IF(DistrictBySize[[#This Row],[DistrictGroupTitle]]=$N$2,IF($N$7="All Activities",I221,H221),NA()))</f>
        <v>#N/A</v>
      </c>
    </row>
    <row r="222" spans="1:11" x14ac:dyDescent="0.25">
      <c r="A222" s="1" t="s">
        <v>56</v>
      </c>
      <c r="B222" s="1" t="s">
        <v>57</v>
      </c>
      <c r="C222" s="1" t="s">
        <v>466</v>
      </c>
      <c r="D222" s="1" t="s">
        <v>233</v>
      </c>
      <c r="E222" s="1" t="s">
        <v>467</v>
      </c>
      <c r="F222">
        <v>714.44</v>
      </c>
      <c r="G222" vm="80">
        <f t="shared" si="7"/>
        <v>728.57</v>
      </c>
      <c r="H22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Row],[DistTitle]]&amp;"]")/G222,"")</f>
        <v/>
      </c>
      <c r="I222" s="49">
        <f>IFERROR(CUBEVALUE("ThisWorkbookDataModel","[Measures].[Exp]","[Expenditures].[SchoolYear].["&amp;$N$6&amp;"]","[Expenditures].[DistTitle].["&amp;DistrictBySize[[#This Row],[DistTitle]]&amp;"]")/G222,"")</f>
        <v>16746.98826468287</v>
      </c>
      <c r="J222" s="49" t="e">
        <f t="shared" si="6"/>
        <v>#N/A</v>
      </c>
      <c r="K222" s="51" t="e">
        <f>IF(G222="",NA(),IF(DistrictBySize[[#This Row],[DistrictGroupTitle]]=$N$2,IF($N$7="All Activities",I222,H222),NA()))</f>
        <v>#N/A</v>
      </c>
    </row>
    <row r="223" spans="1:11" x14ac:dyDescent="0.25">
      <c r="A223" s="1" t="s">
        <v>56</v>
      </c>
      <c r="B223" s="1" t="s">
        <v>57</v>
      </c>
      <c r="C223" s="1" t="s">
        <v>378</v>
      </c>
      <c r="D223" s="1" t="s">
        <v>236</v>
      </c>
      <c r="E223" s="1" t="s">
        <v>379</v>
      </c>
      <c r="F223">
        <v>14346.37</v>
      </c>
      <c r="G223" vm="169">
        <f t="shared" si="7"/>
        <v>14360.2</v>
      </c>
      <c r="H22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Row],[DistTitle]]&amp;"]")/G223,"")</f>
        <v/>
      </c>
      <c r="I223" s="49">
        <f>IFERROR(CUBEVALUE("ThisWorkbookDataModel","[Measures].[Exp]","[Expenditures].[SchoolYear].["&amp;$N$6&amp;"]","[Expenditures].[DistTitle].["&amp;DistrictBySize[[#This Row],[DistTitle]]&amp;"]")/G223,"")</f>
        <v>21095.124693945767</v>
      </c>
      <c r="J223" s="49" t="e">
        <f t="shared" si="6"/>
        <v>#N/A</v>
      </c>
      <c r="K223" s="51" t="e">
        <f>IF(G223="",NA(),IF(DistrictBySize[[#This Row],[DistrictGroupTitle]]=$N$2,IF($N$7="All Activities",I223,H223),NA()))</f>
        <v>#N/A</v>
      </c>
    </row>
    <row r="224" spans="1:11" x14ac:dyDescent="0.25">
      <c r="A224" s="1" t="s">
        <v>56</v>
      </c>
      <c r="B224" s="1" t="s">
        <v>57</v>
      </c>
      <c r="C224" s="1" t="s">
        <v>311</v>
      </c>
      <c r="D224" s="1" t="s">
        <v>233</v>
      </c>
      <c r="E224" s="1" t="s">
        <v>312</v>
      </c>
      <c r="F224">
        <v>511.08</v>
      </c>
      <c r="G224" vm="217">
        <f t="shared" si="7"/>
        <v>428.57</v>
      </c>
      <c r="H22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Row],[DistTitle]]&amp;"]")/G224,"")</f>
        <v/>
      </c>
      <c r="I224" s="49">
        <f>IFERROR(CUBEVALUE("ThisWorkbookDataModel","[Measures].[Exp]","[Expenditures].[SchoolYear].["&amp;$N$6&amp;"]","[Expenditures].[DistTitle].["&amp;DistrictBySize[[#This Row],[DistTitle]]&amp;"]")/G224,"")</f>
        <v>19565.66633222111</v>
      </c>
      <c r="J224" s="49" t="e">
        <f t="shared" si="6"/>
        <v>#N/A</v>
      </c>
      <c r="K224" s="51" t="e">
        <f>IF(G224="",NA(),IF(DistrictBySize[[#This Row],[DistrictGroupTitle]]=$N$2,IF($N$7="All Activities",I224,H224),NA()))</f>
        <v>#N/A</v>
      </c>
    </row>
    <row r="225" spans="1:11" x14ac:dyDescent="0.25">
      <c r="A225" s="1" t="s">
        <v>56</v>
      </c>
      <c r="B225" s="1" t="s">
        <v>57</v>
      </c>
      <c r="C225" s="1" t="s">
        <v>245</v>
      </c>
      <c r="D225" s="1" t="s">
        <v>236</v>
      </c>
      <c r="E225" s="1" t="s">
        <v>246</v>
      </c>
      <c r="F225">
        <v>13882.96</v>
      </c>
      <c r="G225" vm="259">
        <f t="shared" si="7"/>
        <v>13801.33</v>
      </c>
      <c r="H22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Row],[DistTitle]]&amp;"]")/G225,"")</f>
        <v/>
      </c>
      <c r="I225" s="49">
        <f>IFERROR(CUBEVALUE("ThisWorkbookDataModel","[Measures].[Exp]","[Expenditures].[SchoolYear].["&amp;$N$6&amp;"]","[Expenditures].[DistTitle].["&amp;DistrictBySize[[#This Row],[DistTitle]]&amp;"]")/G225,"")</f>
        <v>16866.03653198641</v>
      </c>
      <c r="J225" s="49" t="e">
        <f t="shared" si="6"/>
        <v>#N/A</v>
      </c>
      <c r="K225" s="51" t="e">
        <f>IF(G225="",NA(),IF(DistrictBySize[[#This Row],[DistrictGroupTitle]]=$N$2,IF($N$7="All Activities",I225,H225),NA()))</f>
        <v>#N/A</v>
      </c>
    </row>
    <row r="226" spans="1:11" x14ac:dyDescent="0.25">
      <c r="A226" s="1" t="s">
        <v>56</v>
      </c>
      <c r="B226" s="1" t="s">
        <v>57</v>
      </c>
      <c r="C226" s="1" t="s">
        <v>281</v>
      </c>
      <c r="D226" s="1" t="s">
        <v>227</v>
      </c>
      <c r="E226" s="1" t="s">
        <v>282</v>
      </c>
      <c r="F226">
        <v>4155.71</v>
      </c>
      <c r="G226" vm="298">
        <f t="shared" si="7"/>
        <v>4043.48</v>
      </c>
      <c r="H22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Row],[DistTitle]]&amp;"]")/G226,"")</f>
        <v/>
      </c>
      <c r="I226" s="49">
        <f>IFERROR(CUBEVALUE("ThisWorkbookDataModel","[Measures].[Exp]","[Expenditures].[SchoolYear].["&amp;$N$6&amp;"]","[Expenditures].[DistTitle].["&amp;DistrictBySize[[#This Row],[DistTitle]]&amp;"]")/G226,"")</f>
        <v>16133.07396598969</v>
      </c>
      <c r="J226" s="49" vm="298">
        <f t="shared" si="6"/>
        <v>4043.48</v>
      </c>
      <c r="K226" s="51">
        <f>IF(G226="",NA(),IF(DistrictBySize[[#This Row],[DistrictGroupTitle]]=$N$2,IF($N$7="All Activities",I226,H226),NA()))</f>
        <v>16133.07396598969</v>
      </c>
    </row>
    <row r="227" spans="1:11" x14ac:dyDescent="0.25">
      <c r="A227" s="1" t="s">
        <v>56</v>
      </c>
      <c r="B227" s="1" t="s">
        <v>57</v>
      </c>
      <c r="C227" s="1" t="s">
        <v>61</v>
      </c>
      <c r="D227" s="1" t="s">
        <v>59</v>
      </c>
      <c r="E227" s="1" t="s">
        <v>62</v>
      </c>
      <c r="F227">
        <v>392.69</v>
      </c>
      <c r="G227" vm="189">
        <f t="shared" si="7"/>
        <v>397.04</v>
      </c>
      <c r="H22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Row],[DistTitle]]&amp;"]")/G227,"")</f>
        <v/>
      </c>
      <c r="I227" s="49">
        <f>IFERROR(CUBEVALUE("ThisWorkbookDataModel","[Measures].[Exp]","[Expenditures].[SchoolYear].["&amp;$N$6&amp;"]","[Expenditures].[DistTitle].["&amp;DistrictBySize[[#This Row],[DistTitle]]&amp;"]")/G227,"")</f>
        <v>16497.980102760423</v>
      </c>
      <c r="J227" s="49" t="e">
        <f t="shared" si="6"/>
        <v>#N/A</v>
      </c>
      <c r="K227" s="51" t="e">
        <f>IF(G227="",NA(),IF(DistrictBySize[[#This Row],[DistrictGroupTitle]]=$N$2,IF($N$7="All Activities",I227,H227),NA()))</f>
        <v>#N/A</v>
      </c>
    </row>
    <row r="228" spans="1:11" x14ac:dyDescent="0.25">
      <c r="A228" s="1" t="s">
        <v>56</v>
      </c>
      <c r="B228" s="1" t="s">
        <v>57</v>
      </c>
      <c r="C228" s="1" t="s">
        <v>604</v>
      </c>
      <c r="D228" s="1" t="s">
        <v>239</v>
      </c>
      <c r="E228" s="1" t="s">
        <v>605</v>
      </c>
      <c r="F228">
        <v>1468.18</v>
      </c>
      <c r="G228" vm="236">
        <f t="shared" si="7"/>
        <v>1503.99</v>
      </c>
      <c r="H22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Row],[DistTitle]]&amp;"]")/G228,"")</f>
        <v/>
      </c>
      <c r="I228" s="49">
        <f>IFERROR(CUBEVALUE("ThisWorkbookDataModel","[Measures].[Exp]","[Expenditures].[SchoolYear].["&amp;$N$6&amp;"]","[Expenditures].[DistTitle].["&amp;DistrictBySize[[#This Row],[DistTitle]]&amp;"]")/G228,"")</f>
        <v>16656.301817166335</v>
      </c>
      <c r="J228" s="49" t="e">
        <f t="shared" si="6"/>
        <v>#N/A</v>
      </c>
      <c r="K228" s="51" t="e">
        <f>IF(G228="",NA(),IF(DistrictBySize[[#This Row],[DistrictGroupTitle]]=$N$2,IF($N$7="All Activities",I228,H228),NA()))</f>
        <v>#N/A</v>
      </c>
    </row>
    <row r="229" spans="1:11" x14ac:dyDescent="0.25">
      <c r="A229" s="1" t="s">
        <v>56</v>
      </c>
      <c r="B229" s="1" t="s">
        <v>57</v>
      </c>
      <c r="C229" s="1" t="s">
        <v>386</v>
      </c>
      <c r="D229" s="1" t="s">
        <v>230</v>
      </c>
      <c r="E229" s="1" t="s">
        <v>387</v>
      </c>
      <c r="F229">
        <v>2952.09</v>
      </c>
      <c r="G229" vm="341">
        <f t="shared" si="7"/>
        <v>3042.62</v>
      </c>
      <c r="H22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Row],[DistTitle]]&amp;"]")/G229,"")</f>
        <v/>
      </c>
      <c r="I229" s="49">
        <f>IFERROR(CUBEVALUE("ThisWorkbookDataModel","[Measures].[Exp]","[Expenditures].[SchoolYear].["&amp;$N$6&amp;"]","[Expenditures].[DistTitle].["&amp;DistrictBySize[[#This Row],[DistTitle]]&amp;"]")/G229,"")</f>
        <v>18356.269057588524</v>
      </c>
      <c r="J229" s="49" t="e">
        <f t="shared" si="6"/>
        <v>#N/A</v>
      </c>
      <c r="K229" s="51" t="e">
        <f>IF(G229="",NA(),IF(DistrictBySize[[#This Row],[DistrictGroupTitle]]=$N$2,IF($N$7="All Activities",I229,H229),NA()))</f>
        <v>#N/A</v>
      </c>
    </row>
    <row r="230" spans="1:11" x14ac:dyDescent="0.25">
      <c r="A230" s="1" t="s">
        <v>56</v>
      </c>
      <c r="B230" s="1" t="s">
        <v>57</v>
      </c>
      <c r="C230" s="1" t="s">
        <v>638</v>
      </c>
      <c r="D230" s="1" t="s">
        <v>230</v>
      </c>
      <c r="E230" s="1" t="s">
        <v>639</v>
      </c>
      <c r="F230">
        <v>2120.14</v>
      </c>
      <c r="G230" vm="150">
        <f t="shared" si="7"/>
        <v>2113.2600000000002</v>
      </c>
      <c r="H23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Row],[DistTitle]]&amp;"]")/G230,"")</f>
        <v/>
      </c>
      <c r="I230" s="49">
        <f>IFERROR(CUBEVALUE("ThisWorkbookDataModel","[Measures].[Exp]","[Expenditures].[SchoolYear].["&amp;$N$6&amp;"]","[Expenditures].[DistTitle].["&amp;DistrictBySize[[#This Row],[DistTitle]]&amp;"]")/G230,"")</f>
        <v>18248.469483168181</v>
      </c>
      <c r="J230" s="49" t="e">
        <f t="shared" si="6"/>
        <v>#N/A</v>
      </c>
      <c r="K230" s="51" t="e">
        <f>IF(G230="",NA(),IF(DistrictBySize[[#This Row],[DistrictGroupTitle]]=$N$2,IF($N$7="All Activities",I230,H230),NA()))</f>
        <v>#N/A</v>
      </c>
    </row>
    <row r="231" spans="1:11" x14ac:dyDescent="0.25">
      <c r="A231" s="1" t="s">
        <v>56</v>
      </c>
      <c r="B231" s="1" t="s">
        <v>57</v>
      </c>
      <c r="C231" s="1" t="s">
        <v>440</v>
      </c>
      <c r="D231" s="1" t="s">
        <v>222</v>
      </c>
      <c r="E231" s="1" t="s">
        <v>441</v>
      </c>
      <c r="F231">
        <v>25</v>
      </c>
      <c r="G231" vm="52">
        <f t="shared" si="7"/>
        <v>27.1</v>
      </c>
      <c r="H23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Row],[DistTitle]]&amp;"]")/G231,"")</f>
        <v/>
      </c>
      <c r="I231" s="49">
        <f>IFERROR(CUBEVALUE("ThisWorkbookDataModel","[Measures].[Exp]","[Expenditures].[SchoolYear].["&amp;$N$6&amp;"]","[Expenditures].[DistTitle].["&amp;DistrictBySize[[#This Row],[DistTitle]]&amp;"]")/G231,"")</f>
        <v>31445.703321033205</v>
      </c>
      <c r="J231" s="49" t="e">
        <f t="shared" si="6"/>
        <v>#N/A</v>
      </c>
      <c r="K231" s="51" t="e">
        <f>IF(G231="",NA(),IF(DistrictBySize[[#This Row],[DistrictGroupTitle]]=$N$2,IF($N$7="All Activities",I231,H231),NA()))</f>
        <v>#N/A</v>
      </c>
    </row>
    <row r="232" spans="1:11" x14ac:dyDescent="0.25">
      <c r="A232" s="1" t="s">
        <v>56</v>
      </c>
      <c r="B232" s="1" t="s">
        <v>57</v>
      </c>
      <c r="C232" s="1" t="s">
        <v>283</v>
      </c>
      <c r="D232" s="1" t="s">
        <v>222</v>
      </c>
      <c r="E232" s="1" t="s">
        <v>284</v>
      </c>
      <c r="F232">
        <v>55.38</v>
      </c>
      <c r="G232" vm="106">
        <f t="shared" si="7"/>
        <v>26.4</v>
      </c>
      <c r="H23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Row],[DistTitle]]&amp;"]")/G232,"")</f>
        <v/>
      </c>
      <c r="I232" s="49">
        <f>IFERROR(CUBEVALUE("ThisWorkbookDataModel","[Measures].[Exp]","[Expenditures].[SchoolYear].["&amp;$N$6&amp;"]","[Expenditures].[DistTitle].["&amp;DistrictBySize[[#This Row],[DistTitle]]&amp;"]")/G232,"")</f>
        <v>70764.311742424237</v>
      </c>
      <c r="J232" s="49" t="e">
        <f t="shared" si="6"/>
        <v>#N/A</v>
      </c>
      <c r="K232" s="51" t="e">
        <f>IF(G232="",NA(),IF(DistrictBySize[[#This Row],[DistrictGroupTitle]]=$N$2,IF($N$7="All Activities",I232,H232),NA()))</f>
        <v>#N/A</v>
      </c>
    </row>
    <row r="233" spans="1:11" x14ac:dyDescent="0.25">
      <c r="A233" s="1" t="s">
        <v>56</v>
      </c>
      <c r="B233" s="1" t="s">
        <v>57</v>
      </c>
      <c r="C233" s="1" t="s">
        <v>213</v>
      </c>
      <c r="D233" s="1" t="s">
        <v>59</v>
      </c>
      <c r="E233" s="1" t="s">
        <v>214</v>
      </c>
      <c r="F233">
        <v>149.85</v>
      </c>
      <c r="G233" vm="123">
        <f t="shared" si="7"/>
        <v>147.33000000000001</v>
      </c>
      <c r="H23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Row],[DistTitle]]&amp;"]")/G233,"")</f>
        <v/>
      </c>
      <c r="I233" s="49">
        <f>IFERROR(CUBEVALUE("ThisWorkbookDataModel","[Measures].[Exp]","[Expenditures].[SchoolYear].["&amp;$N$6&amp;"]","[Expenditures].[DistTitle].["&amp;DistrictBySize[[#This Row],[DistTitle]]&amp;"]")/G233,"")</f>
        <v>31011.391026946309</v>
      </c>
      <c r="J233" s="49" t="e">
        <f t="shared" si="6"/>
        <v>#N/A</v>
      </c>
      <c r="K233" s="51" t="e">
        <f>IF(G233="",NA(),IF(DistrictBySize[[#This Row],[DistrictGroupTitle]]=$N$2,IF($N$7="All Activities",I233,H233),NA()))</f>
        <v>#N/A</v>
      </c>
    </row>
    <row r="234" spans="1:11" x14ac:dyDescent="0.25">
      <c r="A234" s="1" t="s">
        <v>56</v>
      </c>
      <c r="B234" s="1" t="s">
        <v>57</v>
      </c>
      <c r="C234" s="1" t="s">
        <v>329</v>
      </c>
      <c r="D234" s="1" t="s">
        <v>239</v>
      </c>
      <c r="E234" s="1" t="s">
        <v>330</v>
      </c>
      <c r="F234">
        <v>1739.76</v>
      </c>
      <c r="G234" vm="145">
        <f t="shared" si="7"/>
        <v>1712.39</v>
      </c>
      <c r="H23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Row],[DistTitle]]&amp;"]")/G234,"")</f>
        <v/>
      </c>
      <c r="I234" s="49">
        <f>IFERROR(CUBEVALUE("ThisWorkbookDataModel","[Measures].[Exp]","[Expenditures].[SchoolYear].["&amp;$N$6&amp;"]","[Expenditures].[DistTitle].["&amp;DistrictBySize[[#This Row],[DistTitle]]&amp;"]")/G234,"")</f>
        <v>17644.348144990334</v>
      </c>
      <c r="J234" s="49" t="e">
        <f t="shared" si="6"/>
        <v>#N/A</v>
      </c>
      <c r="K234" s="51" t="e">
        <f>IF(G234="",NA(),IF(DistrictBySize[[#This Row],[DistrictGroupTitle]]=$N$2,IF($N$7="All Activities",I234,H234),NA()))</f>
        <v>#N/A</v>
      </c>
    </row>
    <row r="235" spans="1:11" x14ac:dyDescent="0.25">
      <c r="A235" s="1" t="s">
        <v>56</v>
      </c>
      <c r="B235" s="1" t="s">
        <v>57</v>
      </c>
      <c r="C235" s="1" t="s">
        <v>534</v>
      </c>
      <c r="D235" s="1" t="s">
        <v>233</v>
      </c>
      <c r="E235" s="1" t="s">
        <v>535</v>
      </c>
      <c r="F235">
        <v>797.64</v>
      </c>
      <c r="G235" vm="170">
        <f t="shared" si="7"/>
        <v>783.45</v>
      </c>
      <c r="H23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Row],[DistTitle]]&amp;"]")/G235,"")</f>
        <v/>
      </c>
      <c r="I235" s="49">
        <f>IFERROR(CUBEVALUE("ThisWorkbookDataModel","[Measures].[Exp]","[Expenditures].[SchoolYear].["&amp;$N$6&amp;"]","[Expenditures].[DistTitle].["&amp;DistrictBySize[[#This Row],[DistTitle]]&amp;"]")/G235,"")</f>
        <v>19915.46878550003</v>
      </c>
      <c r="J235" s="49" t="e">
        <f t="shared" si="6"/>
        <v>#N/A</v>
      </c>
      <c r="K235" s="51" t="e">
        <f>IF(G235="",NA(),IF(DistrictBySize[[#This Row],[DistrictGroupTitle]]=$N$2,IF($N$7="All Activities",I235,H235),NA()))</f>
        <v>#N/A</v>
      </c>
    </row>
    <row r="236" spans="1:11" x14ac:dyDescent="0.25">
      <c r="A236" s="1" t="s">
        <v>56</v>
      </c>
      <c r="B236" s="1" t="s">
        <v>57</v>
      </c>
      <c r="C236" s="1" t="s">
        <v>346</v>
      </c>
      <c r="D236" s="1" t="s">
        <v>222</v>
      </c>
      <c r="E236" s="1" t="s">
        <v>347</v>
      </c>
      <c r="F236">
        <v>62.2</v>
      </c>
      <c r="G236" vm="218">
        <f t="shared" si="7"/>
        <v>58.1</v>
      </c>
      <c r="H23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Row],[DistTitle]]&amp;"]")/G236,"")</f>
        <v/>
      </c>
      <c r="I236" s="49">
        <f>IFERROR(CUBEVALUE("ThisWorkbookDataModel","[Measures].[Exp]","[Expenditures].[SchoolYear].["&amp;$N$6&amp;"]","[Expenditures].[DistTitle].["&amp;DistrictBySize[[#This Row],[DistTitle]]&amp;"]")/G236,"")</f>
        <v>20868.94148020654</v>
      </c>
      <c r="J236" s="49" t="e">
        <f t="shared" si="6"/>
        <v>#N/A</v>
      </c>
      <c r="K236" s="51" t="e">
        <f>IF(G236="",NA(),IF(DistrictBySize[[#This Row],[DistrictGroupTitle]]=$N$2,IF($N$7="All Activities",I236,H236),NA()))</f>
        <v>#N/A</v>
      </c>
    </row>
    <row r="237" spans="1:11" x14ac:dyDescent="0.25">
      <c r="A237" s="1" t="s">
        <v>56</v>
      </c>
      <c r="B237" s="1" t="s">
        <v>57</v>
      </c>
      <c r="C237" s="1" t="s">
        <v>366</v>
      </c>
      <c r="D237" s="1" t="s">
        <v>267</v>
      </c>
      <c r="E237" s="1" t="s">
        <v>367</v>
      </c>
      <c r="F237">
        <v>49743.32</v>
      </c>
      <c r="G237" vm="260">
        <f t="shared" si="7"/>
        <v>49790.9</v>
      </c>
      <c r="H23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Row],[DistTitle]]&amp;"]")/G237,"")</f>
        <v/>
      </c>
      <c r="I237" s="49">
        <f>IFERROR(CUBEVALUE("ThisWorkbookDataModel","[Measures].[Exp]","[Expenditures].[SchoolYear].["&amp;$N$6&amp;"]","[Expenditures].[DistTitle].["&amp;DistrictBySize[[#This Row],[DistTitle]]&amp;"]")/G237,"")</f>
        <v>22861.3688659976</v>
      </c>
      <c r="J237" s="49" t="e">
        <f t="shared" si="6"/>
        <v>#N/A</v>
      </c>
      <c r="K237" s="51" t="e">
        <f>IF(G237="",NA(),IF(DistrictBySize[[#This Row],[DistrictGroupTitle]]=$N$2,IF($N$7="All Activities",I237,H237),NA()))</f>
        <v>#N/A</v>
      </c>
    </row>
    <row r="238" spans="1:11" x14ac:dyDescent="0.25">
      <c r="A238" s="1" t="s">
        <v>56</v>
      </c>
      <c r="B238" s="1" t="s">
        <v>57</v>
      </c>
      <c r="C238" s="1" t="s">
        <v>540</v>
      </c>
      <c r="D238" s="1" t="s">
        <v>227</v>
      </c>
      <c r="E238" s="1" t="s">
        <v>541</v>
      </c>
      <c r="F238">
        <v>4410.29</v>
      </c>
      <c r="G238" vm="267">
        <f t="shared" si="7"/>
        <v>4311.29</v>
      </c>
      <c r="H23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Row],[DistTitle]]&amp;"]")/G238,"")</f>
        <v/>
      </c>
      <c r="I238" s="49">
        <f>IFERROR(CUBEVALUE("ThisWorkbookDataModel","[Measures].[Exp]","[Expenditures].[SchoolYear].["&amp;$N$6&amp;"]","[Expenditures].[DistTitle].["&amp;DistrictBySize[[#This Row],[DistTitle]]&amp;"]")/G238,"")</f>
        <v>19955.606363756557</v>
      </c>
      <c r="J238" s="49" vm="267">
        <f t="shared" si="6"/>
        <v>4311.29</v>
      </c>
      <c r="K238" s="51">
        <f>IF(G238="",NA(),IF(DistrictBySize[[#This Row],[DistrictGroupTitle]]=$N$2,IF($N$7="All Activities",I238,H238),NA()))</f>
        <v>19955.606363756557</v>
      </c>
    </row>
    <row r="239" spans="1:11" x14ac:dyDescent="0.25">
      <c r="A239" s="1" t="s">
        <v>56</v>
      </c>
      <c r="B239" s="1" t="s">
        <v>57</v>
      </c>
      <c r="C239" s="1" t="s">
        <v>684</v>
      </c>
      <c r="D239" s="1" t="s">
        <v>227</v>
      </c>
      <c r="E239" s="1" t="s">
        <v>685</v>
      </c>
      <c r="F239">
        <v>3650.86</v>
      </c>
      <c r="G239" vm="303">
        <f t="shared" si="7"/>
        <v>3692.75</v>
      </c>
      <c r="H23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Row],[DistTitle]]&amp;"]")/G239,"")</f>
        <v/>
      </c>
      <c r="I239" s="49">
        <f>IFERROR(CUBEVALUE("ThisWorkbookDataModel","[Measures].[Exp]","[Expenditures].[SchoolYear].["&amp;$N$6&amp;"]","[Expenditures].[DistTitle].["&amp;DistrictBySize[[#This Row],[DistTitle]]&amp;"]")/G239,"")</f>
        <v>16908.644256990046</v>
      </c>
      <c r="J239" s="49" vm="303">
        <f t="shared" si="6"/>
        <v>3692.75</v>
      </c>
      <c r="K239" s="51">
        <f>IF(G239="",NA(),IF(DistrictBySize[[#This Row],[DistrictGroupTitle]]=$N$2,IF($N$7="All Activities",I239,H239),NA()))</f>
        <v>16908.644256990046</v>
      </c>
    </row>
    <row r="240" spans="1:11" x14ac:dyDescent="0.25">
      <c r="A240" s="1" t="s">
        <v>56</v>
      </c>
      <c r="B240" s="1" t="s">
        <v>57</v>
      </c>
      <c r="C240" s="1" t="s">
        <v>163</v>
      </c>
      <c r="D240" s="1" t="s">
        <v>59</v>
      </c>
      <c r="E240" s="1" t="s">
        <v>164</v>
      </c>
      <c r="F240">
        <v>254.63</v>
      </c>
      <c r="G240" vm="309">
        <f t="shared" si="7"/>
        <v>255.8</v>
      </c>
      <c r="H24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Row],[DistTitle]]&amp;"]")/G240,"")</f>
        <v/>
      </c>
      <c r="I240" s="49">
        <f>IFERROR(CUBEVALUE("ThisWorkbookDataModel","[Measures].[Exp]","[Expenditures].[SchoolYear].["&amp;$N$6&amp;"]","[Expenditures].[DistTitle].["&amp;DistrictBySize[[#This Row],[DistTitle]]&amp;"]")/G240,"")</f>
        <v>23758.640578577015</v>
      </c>
      <c r="J240" s="49" t="e">
        <f t="shared" si="6"/>
        <v>#N/A</v>
      </c>
      <c r="K240" s="51" t="e">
        <f>IF(G240="",NA(),IF(DistrictBySize[[#This Row],[DistrictGroupTitle]]=$N$2,IF($N$7="All Activities",I240,H240),NA()))</f>
        <v>#N/A</v>
      </c>
    </row>
    <row r="241" spans="1:11" x14ac:dyDescent="0.25">
      <c r="A241" s="1" t="s">
        <v>56</v>
      </c>
      <c r="B241" s="1" t="s">
        <v>57</v>
      </c>
      <c r="C241" s="1" t="s">
        <v>262</v>
      </c>
      <c r="D241" s="1" t="s">
        <v>230</v>
      </c>
      <c r="E241" s="1" t="s">
        <v>263</v>
      </c>
      <c r="F241">
        <v>2584.7600000000002</v>
      </c>
      <c r="G241" vm="342">
        <f t="shared" si="7"/>
        <v>2565.9899999999998</v>
      </c>
      <c r="H24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Row],[DistTitle]]&amp;"]")/G241,"")</f>
        <v/>
      </c>
      <c r="I241" s="49">
        <f>IFERROR(CUBEVALUE("ThisWorkbookDataModel","[Measures].[Exp]","[Expenditures].[SchoolYear].["&amp;$N$6&amp;"]","[Expenditures].[DistTitle].["&amp;DistrictBySize[[#This Row],[DistTitle]]&amp;"]")/G241,"")</f>
        <v>18169.879660481918</v>
      </c>
      <c r="J241" s="49" t="e">
        <f t="shared" si="6"/>
        <v>#N/A</v>
      </c>
      <c r="K241" s="51" t="e">
        <f>IF(G241="",NA(),IF(DistrictBySize[[#This Row],[DistrictGroupTitle]]=$N$2,IF($N$7="All Activities",I241,H241),NA()))</f>
        <v>#N/A</v>
      </c>
    </row>
    <row r="242" spans="1:11" x14ac:dyDescent="0.25">
      <c r="A242" s="1" t="s">
        <v>56</v>
      </c>
      <c r="B242" s="1" t="s">
        <v>57</v>
      </c>
      <c r="C242" s="1" t="s">
        <v>530</v>
      </c>
      <c r="D242" s="1" t="s">
        <v>222</v>
      </c>
      <c r="E242" s="1" t="s">
        <v>531</v>
      </c>
      <c r="F242">
        <v>7.16</v>
      </c>
      <c r="G242" vm="282">
        <f t="shared" si="7"/>
        <v>9.9700000000000006</v>
      </c>
      <c r="H24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Row],[DistTitle]]&amp;"]")/G242,"")</f>
        <v/>
      </c>
      <c r="I242" s="49">
        <f>IFERROR(CUBEVALUE("ThisWorkbookDataModel","[Measures].[Exp]","[Expenditures].[SchoolYear].["&amp;$N$6&amp;"]","[Expenditures].[DistTitle].["&amp;DistrictBySize[[#This Row],[DistTitle]]&amp;"]")/G242,"")</f>
        <v>51847.178535606814</v>
      </c>
      <c r="J242" s="49" t="e">
        <f t="shared" si="6"/>
        <v>#N/A</v>
      </c>
      <c r="K242" s="51" t="e">
        <f>IF(G242="",NA(),IF(DistrictBySize[[#This Row],[DistrictGroupTitle]]=$N$2,IF($N$7="All Activities",I242,H242),NA()))</f>
        <v>#N/A</v>
      </c>
    </row>
    <row r="243" spans="1:11" x14ac:dyDescent="0.25">
      <c r="A243" s="1" t="s">
        <v>56</v>
      </c>
      <c r="B243" s="1" t="s">
        <v>57</v>
      </c>
      <c r="C243" s="1" t="s">
        <v>472</v>
      </c>
      <c r="D243" s="1" t="s">
        <v>227</v>
      </c>
      <c r="E243" s="1" t="s">
        <v>473</v>
      </c>
      <c r="F243">
        <v>4390.72</v>
      </c>
      <c r="G243" vm="53">
        <f t="shared" si="7"/>
        <v>4415.28</v>
      </c>
      <c r="H24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Row],[DistTitle]]&amp;"]")/G243,"")</f>
        <v/>
      </c>
      <c r="I243" s="49">
        <f>IFERROR(CUBEVALUE("ThisWorkbookDataModel","[Measures].[Exp]","[Expenditures].[SchoolYear].["&amp;$N$6&amp;"]","[Expenditures].[DistTitle].["&amp;DistrictBySize[[#This Row],[DistTitle]]&amp;"]")/G243,"")</f>
        <v>19222.161289884218</v>
      </c>
      <c r="J243" s="49" vm="53">
        <f t="shared" si="6"/>
        <v>4415.28</v>
      </c>
      <c r="K243" s="51">
        <f>IF(G243="",NA(),IF(DistrictBySize[[#This Row],[DistrictGroupTitle]]=$N$2,IF($N$7="All Activities",I243,H243),NA()))</f>
        <v>19222.161289884218</v>
      </c>
    </row>
    <row r="244" spans="1:11" x14ac:dyDescent="0.25">
      <c r="A244" s="1" t="s">
        <v>56</v>
      </c>
      <c r="B244" s="1" t="s">
        <v>57</v>
      </c>
      <c r="C244" s="1" t="s">
        <v>396</v>
      </c>
      <c r="D244" s="1" t="s">
        <v>258</v>
      </c>
      <c r="E244" s="1" t="s">
        <v>397</v>
      </c>
      <c r="F244">
        <v>9260.7800000000007</v>
      </c>
      <c r="G244" vm="107">
        <f t="shared" si="7"/>
        <v>9146.36</v>
      </c>
      <c r="H24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Row],[DistTitle]]&amp;"]")/G244,"")</f>
        <v/>
      </c>
      <c r="I244" s="49">
        <f>IFERROR(CUBEVALUE("ThisWorkbookDataModel","[Measures].[Exp]","[Expenditures].[SchoolYear].["&amp;$N$6&amp;"]","[Expenditures].[DistTitle].["&amp;DistrictBySize[[#This Row],[DistTitle]]&amp;"]")/G244,"")</f>
        <v>18578.673634101437</v>
      </c>
      <c r="J244" s="49" t="e">
        <f t="shared" si="6"/>
        <v>#N/A</v>
      </c>
      <c r="K244" s="51" t="e">
        <f>IF(G244="",NA(),IF(DistrictBySize[[#This Row],[DistrictGroupTitle]]=$N$2,IF($N$7="All Activities",I244,H244),NA()))</f>
        <v>#N/A</v>
      </c>
    </row>
    <row r="245" spans="1:11" x14ac:dyDescent="0.25">
      <c r="A245" s="1" t="s">
        <v>56</v>
      </c>
      <c r="B245" s="1" t="s">
        <v>57</v>
      </c>
      <c r="C245" s="1" t="s">
        <v>177</v>
      </c>
      <c r="D245" s="1" t="s">
        <v>59</v>
      </c>
      <c r="E245" s="1" t="s">
        <v>178</v>
      </c>
      <c r="F245">
        <v>108</v>
      </c>
      <c r="G245" vm="69">
        <f t="shared" si="7"/>
        <v>82.14</v>
      </c>
      <c r="H24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Row],[DistTitle]]&amp;"]")/G245,"")</f>
        <v/>
      </c>
      <c r="I245" s="49">
        <f>IFERROR(CUBEVALUE("ThisWorkbookDataModel","[Measures].[Exp]","[Expenditures].[SchoolYear].["&amp;$N$6&amp;"]","[Expenditures].[DistTitle].["&amp;DistrictBySize[[#This Row],[DistTitle]]&amp;"]")/G245,"")</f>
        <v>22301.530922814705</v>
      </c>
      <c r="J245" s="49" t="e">
        <f t="shared" si="6"/>
        <v>#N/A</v>
      </c>
      <c r="K245" s="51" t="e">
        <f>IF(G245="",NA(),IF(DistrictBySize[[#This Row],[DistrictGroupTitle]]=$N$2,IF($N$7="All Activities",I245,H245),NA()))</f>
        <v>#N/A</v>
      </c>
    </row>
    <row r="246" spans="1:11" x14ac:dyDescent="0.25">
      <c r="A246" s="1" t="s">
        <v>56</v>
      </c>
      <c r="B246" s="1" t="s">
        <v>57</v>
      </c>
      <c r="C246" s="1" t="s">
        <v>380</v>
      </c>
      <c r="D246" s="1" t="s">
        <v>222</v>
      </c>
      <c r="E246" s="1" t="s">
        <v>381</v>
      </c>
      <c r="F246">
        <v>41.36</v>
      </c>
      <c r="G246" vm="135">
        <f t="shared" si="7"/>
        <v>42.91</v>
      </c>
      <c r="H24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Row],[DistTitle]]&amp;"]")/G246,"")</f>
        <v/>
      </c>
      <c r="I246" s="49">
        <f>IFERROR(CUBEVALUE("ThisWorkbookDataModel","[Measures].[Exp]","[Expenditures].[SchoolYear].["&amp;$N$6&amp;"]","[Expenditures].[DistTitle].["&amp;DistrictBySize[[#This Row],[DistTitle]]&amp;"]")/G246,"")</f>
        <v>63583.044744814739</v>
      </c>
      <c r="J246" s="49" t="e">
        <f t="shared" si="6"/>
        <v>#N/A</v>
      </c>
      <c r="K246" s="51" t="e">
        <f>IF(G246="",NA(),IF(DistrictBySize[[#This Row],[DistrictGroupTitle]]=$N$2,IF($N$7="All Activities",I246,H246),NA()))</f>
        <v>#N/A</v>
      </c>
    </row>
    <row r="247" spans="1:11" x14ac:dyDescent="0.25">
      <c r="A247" s="1" t="s">
        <v>56</v>
      </c>
      <c r="B247" s="1" t="s">
        <v>57</v>
      </c>
      <c r="C247" s="1" t="s">
        <v>568</v>
      </c>
      <c r="D247" s="1" t="s">
        <v>258</v>
      </c>
      <c r="E247" s="1" t="s">
        <v>569</v>
      </c>
      <c r="F247">
        <v>9585.23</v>
      </c>
      <c r="G247" vm="171">
        <f t="shared" si="7"/>
        <v>9420.0300000000007</v>
      </c>
      <c r="H24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Row],[DistTitle]]&amp;"]")/G247,"")</f>
        <v/>
      </c>
      <c r="I247" s="49">
        <f>IFERROR(CUBEVALUE("ThisWorkbookDataModel","[Measures].[Exp]","[Expenditures].[SchoolYear].["&amp;$N$6&amp;"]","[Expenditures].[DistTitle].["&amp;DistrictBySize[[#This Row],[DistTitle]]&amp;"]")/G247,"")</f>
        <v>18930.240673331187</v>
      </c>
      <c r="J247" s="49" t="e">
        <f t="shared" si="6"/>
        <v>#N/A</v>
      </c>
      <c r="K247" s="51" t="e">
        <f>IF(G247="",NA(),IF(DistrictBySize[[#This Row],[DistrictGroupTitle]]=$N$2,IF($N$7="All Activities",I247,H247),NA()))</f>
        <v>#N/A</v>
      </c>
    </row>
    <row r="248" spans="1:11" x14ac:dyDescent="0.25">
      <c r="A248" s="1" t="s">
        <v>56</v>
      </c>
      <c r="B248" s="1" t="s">
        <v>57</v>
      </c>
      <c r="C248" s="1" t="s">
        <v>392</v>
      </c>
      <c r="D248" s="1" t="s">
        <v>258</v>
      </c>
      <c r="E248" s="1" t="s">
        <v>393</v>
      </c>
      <c r="F248">
        <v>7055.34</v>
      </c>
      <c r="G248" vm="219">
        <f t="shared" si="7"/>
        <v>7066.24</v>
      </c>
      <c r="H24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Row],[DistTitle]]&amp;"]")/G248,"")</f>
        <v/>
      </c>
      <c r="I248" s="49">
        <f>IFERROR(CUBEVALUE("ThisWorkbookDataModel","[Measures].[Exp]","[Expenditures].[SchoolYear].["&amp;$N$6&amp;"]","[Expenditures].[DistTitle].["&amp;DistrictBySize[[#This Row],[DistTitle]]&amp;"]")/G248,"")</f>
        <v>17944.508036805997</v>
      </c>
      <c r="J248" s="49" t="e">
        <f t="shared" si="6"/>
        <v>#N/A</v>
      </c>
      <c r="K248" s="51" t="e">
        <f>IF(G248="",NA(),IF(DistrictBySize[[#This Row],[DistrictGroupTitle]]=$N$2,IF($N$7="All Activities",I248,H248),NA()))</f>
        <v>#N/A</v>
      </c>
    </row>
    <row r="249" spans="1:11" x14ac:dyDescent="0.25">
      <c r="A249" s="1" t="s">
        <v>56</v>
      </c>
      <c r="B249" s="1" t="s">
        <v>57</v>
      </c>
      <c r="C249" s="1" t="s">
        <v>327</v>
      </c>
      <c r="D249" s="1" t="s">
        <v>233</v>
      </c>
      <c r="E249" s="1" t="s">
        <v>328</v>
      </c>
      <c r="F249">
        <v>551.9</v>
      </c>
      <c r="G249" vm="261">
        <f t="shared" si="7"/>
        <v>535.89</v>
      </c>
      <c r="H24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Row],[DistTitle]]&amp;"]")/G249,"")</f>
        <v/>
      </c>
      <c r="I249" s="49">
        <f>IFERROR(CUBEVALUE("ThisWorkbookDataModel","[Measures].[Exp]","[Expenditures].[SchoolYear].["&amp;$N$6&amp;"]","[Expenditures].[DistTitle].["&amp;DistrictBySize[[#This Row],[DistTitle]]&amp;"]")/G249,"")</f>
        <v>19558.807535128479</v>
      </c>
      <c r="J249" s="49" t="e">
        <f t="shared" si="6"/>
        <v>#N/A</v>
      </c>
      <c r="K249" s="51" t="e">
        <f>IF(G249="",NA(),IF(DistrictBySize[[#This Row],[DistrictGroupTitle]]=$N$2,IF($N$7="All Activities",I249,H249),NA()))</f>
        <v>#N/A</v>
      </c>
    </row>
    <row r="250" spans="1:11" x14ac:dyDescent="0.25">
      <c r="A250" s="1" t="s">
        <v>56</v>
      </c>
      <c r="B250" s="1" t="s">
        <v>57</v>
      </c>
      <c r="C250" s="1" t="s">
        <v>494</v>
      </c>
      <c r="D250" s="1" t="s">
        <v>239</v>
      </c>
      <c r="E250" s="1" t="s">
        <v>495</v>
      </c>
      <c r="F250">
        <v>1093.6500000000001</v>
      </c>
      <c r="G250" vm="225">
        <f t="shared" si="7"/>
        <v>539.51</v>
      </c>
      <c r="H25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Row],[DistTitle]]&amp;"]")/G250,"")</f>
        <v/>
      </c>
      <c r="I250" s="49">
        <f>IFERROR(CUBEVALUE("ThisWorkbookDataModel","[Measures].[Exp]","[Expenditures].[SchoolYear].["&amp;$N$6&amp;"]","[Expenditures].[DistTitle].["&amp;DistrictBySize[[#This Row],[DistTitle]]&amp;"]")/G250,"")</f>
        <v>24296.458360364035</v>
      </c>
      <c r="J250" s="49" t="e">
        <f t="shared" si="6"/>
        <v>#N/A</v>
      </c>
      <c r="K250" s="51" t="e">
        <f>IF(G250="",NA(),IF(DistrictBySize[[#This Row],[DistrictGroupTitle]]=$N$2,IF($N$7="All Activities",I250,H250),NA()))</f>
        <v>#N/A</v>
      </c>
    </row>
    <row r="251" spans="1:11" x14ac:dyDescent="0.25">
      <c r="A251" s="1" t="s">
        <v>56</v>
      </c>
      <c r="B251" s="1" t="s">
        <v>57</v>
      </c>
      <c r="C251" s="1" t="s">
        <v>414</v>
      </c>
      <c r="D251" s="1" t="s">
        <v>258</v>
      </c>
      <c r="E251" s="1" t="s">
        <v>415</v>
      </c>
      <c r="F251">
        <v>9191.2099999999991</v>
      </c>
      <c r="G251" vm="231">
        <f t="shared" si="7"/>
        <v>9165.81</v>
      </c>
      <c r="H25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Row],[DistTitle]]&amp;"]")/G251,"")</f>
        <v/>
      </c>
      <c r="I251" s="49">
        <f>IFERROR(CUBEVALUE("ThisWorkbookDataModel","[Measures].[Exp]","[Expenditures].[SchoolYear].["&amp;$N$6&amp;"]","[Expenditures].[DistTitle].["&amp;DistrictBySize[[#This Row],[DistTitle]]&amp;"]")/G251,"")</f>
        <v>18970.173817698604</v>
      </c>
      <c r="J251" s="49" t="e">
        <f t="shared" si="6"/>
        <v>#N/A</v>
      </c>
      <c r="K251" s="51" t="e">
        <f>IF(G251="",NA(),IF(DistrictBySize[[#This Row],[DistrictGroupTitle]]=$N$2,IF($N$7="All Activities",I251,H251),NA()))</f>
        <v>#N/A</v>
      </c>
    </row>
    <row r="252" spans="1:11" x14ac:dyDescent="0.25">
      <c r="A252" s="1" t="s">
        <v>56</v>
      </c>
      <c r="B252" s="1" t="s">
        <v>57</v>
      </c>
      <c r="C252" s="1" t="s">
        <v>354</v>
      </c>
      <c r="D252" s="1" t="s">
        <v>239</v>
      </c>
      <c r="E252" s="1" t="s">
        <v>355</v>
      </c>
      <c r="F252">
        <v>1184.8399999999999</v>
      </c>
      <c r="G252" vm="319">
        <f t="shared" si="7"/>
        <v>1155.5</v>
      </c>
      <c r="H25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Row],[DistTitle]]&amp;"]")/G252,"")</f>
        <v/>
      </c>
      <c r="I252" s="49">
        <f>IFERROR(CUBEVALUE("ThisWorkbookDataModel","[Measures].[Exp]","[Expenditures].[SchoolYear].["&amp;$N$6&amp;"]","[Expenditures].[DistTitle].["&amp;DistrictBySize[[#This Row],[DistTitle]]&amp;"]")/G252,"")</f>
        <v>18345.854547814797</v>
      </c>
      <c r="J252" s="49" t="e">
        <f t="shared" si="6"/>
        <v>#N/A</v>
      </c>
      <c r="K252" s="51" t="e">
        <f>IF(G252="",NA(),IF(DistrictBySize[[#This Row],[DistrictGroupTitle]]=$N$2,IF($N$7="All Activities",I252,H252),NA()))</f>
        <v>#N/A</v>
      </c>
    </row>
    <row r="253" spans="1:11" x14ac:dyDescent="0.25">
      <c r="A253" s="1" t="s">
        <v>56</v>
      </c>
      <c r="B253" s="1" t="s">
        <v>57</v>
      </c>
      <c r="C253" s="1" t="s">
        <v>143</v>
      </c>
      <c r="D253" s="1" t="s">
        <v>59</v>
      </c>
      <c r="E253" s="1" t="s">
        <v>144</v>
      </c>
      <c r="F253">
        <v>208.6</v>
      </c>
      <c r="G253" vm="343">
        <f t="shared" si="7"/>
        <v>213.4</v>
      </c>
      <c r="H25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Row],[DistTitle]]&amp;"]")/G253,"")</f>
        <v/>
      </c>
      <c r="I253" s="49">
        <f>IFERROR(CUBEVALUE("ThisWorkbookDataModel","[Measures].[Exp]","[Expenditures].[SchoolYear].["&amp;$N$6&amp;"]","[Expenditures].[DistTitle].["&amp;DistrictBySize[[#This Row],[DistTitle]]&amp;"]")/G253,"")</f>
        <v>19996.455342080597</v>
      </c>
      <c r="J253" s="49" t="e">
        <f t="shared" si="6"/>
        <v>#N/A</v>
      </c>
      <c r="K253" s="51" t="e">
        <f>IF(G253="",NA(),IF(DistrictBySize[[#This Row],[DistrictGroupTitle]]=$N$2,IF($N$7="All Activities",I253,H253),NA()))</f>
        <v>#N/A</v>
      </c>
    </row>
    <row r="254" spans="1:11" x14ac:dyDescent="0.25">
      <c r="A254" s="1" t="s">
        <v>56</v>
      </c>
      <c r="B254" s="1" t="s">
        <v>57</v>
      </c>
      <c r="C254" s="1" t="s">
        <v>578</v>
      </c>
      <c r="D254" s="1" t="s">
        <v>267</v>
      </c>
      <c r="E254" s="1" t="s">
        <v>579</v>
      </c>
      <c r="F254">
        <v>28808.63</v>
      </c>
      <c r="G254" vm="198">
        <f t="shared" si="7"/>
        <v>28627.32</v>
      </c>
      <c r="H25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Row],[DistTitle]]&amp;"]")/G254,"")</f>
        <v/>
      </c>
      <c r="I254" s="49">
        <f>IFERROR(CUBEVALUE("ThisWorkbookDataModel","[Measures].[Exp]","[Expenditures].[SchoolYear].["&amp;$N$6&amp;"]","[Expenditures].[DistTitle].["&amp;DistrictBySize[[#This Row],[DistTitle]]&amp;"]")/G254,"")</f>
        <v>19822.193850838987</v>
      </c>
      <c r="J254" s="49" t="e">
        <f t="shared" si="6"/>
        <v>#N/A</v>
      </c>
      <c r="K254" s="51" t="e">
        <f>IF(G254="",NA(),IF(DistrictBySize[[#This Row],[DistrictGroupTitle]]=$N$2,IF($N$7="All Activities",I254,H254),NA()))</f>
        <v>#N/A</v>
      </c>
    </row>
    <row r="255" spans="1:11" x14ac:dyDescent="0.25">
      <c r="A255" s="1" t="s">
        <v>56</v>
      </c>
      <c r="B255" s="1" t="s">
        <v>57</v>
      </c>
      <c r="C255" s="1" t="s">
        <v>606</v>
      </c>
      <c r="D255" s="1" t="s">
        <v>233</v>
      </c>
      <c r="E255" s="1" t="s">
        <v>607</v>
      </c>
      <c r="F255">
        <v>825.73</v>
      </c>
      <c r="G255" vm="54">
        <f t="shared" si="7"/>
        <v>761.33</v>
      </c>
      <c r="H25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Row],[DistTitle]]&amp;"]")/G255,"")</f>
        <v/>
      </c>
      <c r="I255" s="49">
        <f>IFERROR(CUBEVALUE("ThisWorkbookDataModel","[Measures].[Exp]","[Expenditures].[SchoolYear].["&amp;$N$6&amp;"]","[Expenditures].[DistTitle].["&amp;DistrictBySize[[#This Row],[DistTitle]]&amp;"]")/G255,"")</f>
        <v>17730.426503618666</v>
      </c>
      <c r="J255" s="49" t="e">
        <f t="shared" si="6"/>
        <v>#N/A</v>
      </c>
      <c r="K255" s="51" t="e">
        <f>IF(G255="",NA(),IF(DistrictBySize[[#This Row],[DistrictGroupTitle]]=$N$2,IF($N$7="All Activities",I255,H255),NA()))</f>
        <v>#N/A</v>
      </c>
    </row>
    <row r="256" spans="1:11" x14ac:dyDescent="0.25">
      <c r="A256" s="1" t="s">
        <v>56</v>
      </c>
      <c r="B256" s="1" t="s">
        <v>57</v>
      </c>
      <c r="C256" s="1" t="s">
        <v>464</v>
      </c>
      <c r="D256" s="1" t="s">
        <v>222</v>
      </c>
      <c r="E256" s="1" t="s">
        <v>465</v>
      </c>
      <c r="F256">
        <v>48.08</v>
      </c>
      <c r="G256" vm="108">
        <f t="shared" si="7"/>
        <v>61.3</v>
      </c>
      <c r="H25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Row],[DistTitle]]&amp;"]")/G256,"")</f>
        <v/>
      </c>
      <c r="I256" s="49">
        <f>IFERROR(CUBEVALUE("ThisWorkbookDataModel","[Measures].[Exp]","[Expenditures].[SchoolYear].["&amp;$N$6&amp;"]","[Expenditures].[DistTitle].["&amp;DistrictBySize[[#This Row],[DistTitle]]&amp;"]")/G256,"")</f>
        <v>45439.621859706371</v>
      </c>
      <c r="J256" s="49" t="e">
        <f t="shared" si="6"/>
        <v>#N/A</v>
      </c>
      <c r="K256" s="51" t="e">
        <f>IF(G256="",NA(),IF(DistrictBySize[[#This Row],[DistrictGroupTitle]]=$N$2,IF($N$7="All Activities",I256,H256),NA()))</f>
        <v>#N/A</v>
      </c>
    </row>
    <row r="257" spans="1:11" x14ac:dyDescent="0.25">
      <c r="A257" s="1" t="s">
        <v>56</v>
      </c>
      <c r="B257" s="1" t="s">
        <v>57</v>
      </c>
      <c r="C257" s="1" t="s">
        <v>215</v>
      </c>
      <c r="D257" s="1" t="s">
        <v>59</v>
      </c>
      <c r="E257" s="1" t="s">
        <v>216</v>
      </c>
      <c r="F257">
        <v>151.61000000000001</v>
      </c>
      <c r="G257" vm="124">
        <f t="shared" si="7"/>
        <v>132.41</v>
      </c>
      <c r="H25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Row],[DistTitle]]&amp;"]")/G257,"")</f>
        <v/>
      </c>
      <c r="I257" s="49">
        <f>IFERROR(CUBEVALUE("ThisWorkbookDataModel","[Measures].[Exp]","[Expenditures].[SchoolYear].["&amp;$N$6&amp;"]","[Expenditures].[DistTitle].["&amp;DistrictBySize[[#This Row],[DistTitle]]&amp;"]")/G257,"")</f>
        <v>31090.788157994117</v>
      </c>
      <c r="J257" s="49" t="e">
        <f t="shared" si="6"/>
        <v>#N/A</v>
      </c>
      <c r="K257" s="51" t="e">
        <f>IF(G257="",NA(),IF(DistrictBySize[[#This Row],[DistrictGroupTitle]]=$N$2,IF($N$7="All Activities",I257,H257),NA()))</f>
        <v>#N/A</v>
      </c>
    </row>
    <row r="258" spans="1:11" x14ac:dyDescent="0.25">
      <c r="A258" s="1" t="s">
        <v>56</v>
      </c>
      <c r="B258" s="1" t="s">
        <v>57</v>
      </c>
      <c r="C258" s="1" t="s">
        <v>576</v>
      </c>
      <c r="D258" s="1" t="s">
        <v>227</v>
      </c>
      <c r="E258" s="1" t="s">
        <v>577</v>
      </c>
      <c r="F258">
        <v>4804.1400000000003</v>
      </c>
      <c r="G258" vm="81">
        <f t="shared" si="7"/>
        <v>4739.07</v>
      </c>
      <c r="H25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Row],[DistTitle]]&amp;"]")/G258,"")</f>
        <v/>
      </c>
      <c r="I258" s="49">
        <f>IFERROR(CUBEVALUE("ThisWorkbookDataModel","[Measures].[Exp]","[Expenditures].[SchoolYear].["&amp;$N$6&amp;"]","[Expenditures].[DistTitle].["&amp;DistrictBySize[[#This Row],[DistTitle]]&amp;"]")/G258,"")</f>
        <v>18655.653094383495</v>
      </c>
      <c r="J258" s="49" vm="81">
        <f t="shared" ref="J258:J321" si="8">IF(ISNA(K258),NA(),G258)</f>
        <v>4739.07</v>
      </c>
      <c r="K258" s="51">
        <f>IF(G258="",NA(),IF(DistrictBySize[[#This Row],[DistrictGroupTitle]]=$N$2,IF($N$7="All Activities",I258,H258),NA()))</f>
        <v>18655.653094383495</v>
      </c>
    </row>
    <row r="259" spans="1:11" x14ac:dyDescent="0.25">
      <c r="A259" s="1" t="s">
        <v>56</v>
      </c>
      <c r="B259" s="1" t="s">
        <v>57</v>
      </c>
      <c r="C259" s="1" t="s">
        <v>317</v>
      </c>
      <c r="D259" s="1" t="s">
        <v>222</v>
      </c>
      <c r="E259" s="1" t="s">
        <v>318</v>
      </c>
      <c r="F259">
        <v>13</v>
      </c>
      <c r="G259" vm="172">
        <f t="shared" ref="G259:G322" si="9">IFERROR(CUBEVALUE("ThisWorkbookDataModel","[Measures].[Enr]","[Enrollment].[SchoolYear].["&amp;$N$6&amp;"]","[Enrollment].[DistTitle].["&amp;E259&amp;"]"),"")</f>
        <v>10.4</v>
      </c>
      <c r="H25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Row],[DistTitle]]&amp;"]")/G259,"")</f>
        <v/>
      </c>
      <c r="I259" s="49">
        <f>IFERROR(CUBEVALUE("ThisWorkbookDataModel","[Measures].[Exp]","[Expenditures].[SchoolYear].["&amp;$N$6&amp;"]","[Expenditures].[DistTitle].["&amp;DistrictBySize[[#This Row],[DistTitle]]&amp;"]")/G259,"")</f>
        <v>47239.650961538464</v>
      </c>
      <c r="J259" s="49" t="e">
        <f t="shared" si="8"/>
        <v>#N/A</v>
      </c>
      <c r="K259" s="51" t="e">
        <f>IF(G259="",NA(),IF(DistrictBySize[[#This Row],[DistrictGroupTitle]]=$N$2,IF($N$7="All Activities",I259,H259),NA()))</f>
        <v>#N/A</v>
      </c>
    </row>
    <row r="260" spans="1:11" x14ac:dyDescent="0.25">
      <c r="A260" s="1" t="s">
        <v>56</v>
      </c>
      <c r="B260" s="1" t="s">
        <v>57</v>
      </c>
      <c r="C260" s="1" t="s">
        <v>285</v>
      </c>
      <c r="D260" s="1" t="s">
        <v>233</v>
      </c>
      <c r="E260" s="1" t="s">
        <v>286</v>
      </c>
      <c r="F260">
        <v>758.94</v>
      </c>
      <c r="G260" vm="220">
        <f t="shared" si="9"/>
        <v>751.38</v>
      </c>
      <c r="H26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Row],[DistTitle]]&amp;"]")/G260,"")</f>
        <v/>
      </c>
      <c r="I260" s="49">
        <f>IFERROR(CUBEVALUE("ThisWorkbookDataModel","[Measures].[Exp]","[Expenditures].[SchoolYear].["&amp;$N$6&amp;"]","[Expenditures].[DistTitle].["&amp;DistrictBySize[[#This Row],[DistTitle]]&amp;"]")/G260,"")</f>
        <v>11130.208962176263</v>
      </c>
      <c r="J260" s="49" t="e">
        <f t="shared" si="8"/>
        <v>#N/A</v>
      </c>
      <c r="K260" s="51" t="e">
        <f>IF(G260="",NA(),IF(DistrictBySize[[#This Row],[DistrictGroupTitle]]=$N$2,IF($N$7="All Activities",I260,H260),NA()))</f>
        <v>#N/A</v>
      </c>
    </row>
    <row r="261" spans="1:11" x14ac:dyDescent="0.25">
      <c r="A261" s="1" t="s">
        <v>56</v>
      </c>
      <c r="B261" s="1" t="s">
        <v>57</v>
      </c>
      <c r="C261" s="1" t="s">
        <v>249</v>
      </c>
      <c r="D261" s="1" t="s">
        <v>222</v>
      </c>
      <c r="E261" s="1" t="s">
        <v>250</v>
      </c>
      <c r="F261">
        <v>11.39</v>
      </c>
      <c r="G261" vm="262">
        <f t="shared" si="9"/>
        <v>10.36</v>
      </c>
      <c r="H26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Row],[DistTitle]]&amp;"]")/G261,"")</f>
        <v/>
      </c>
      <c r="I261" s="49">
        <f>IFERROR(CUBEVALUE("ThisWorkbookDataModel","[Measures].[Exp]","[Expenditures].[SchoolYear].["&amp;$N$6&amp;"]","[Expenditures].[DistTitle].["&amp;DistrictBySize[[#This Row],[DistTitle]]&amp;"]")/G261,"")</f>
        <v>39702.536679536686</v>
      </c>
      <c r="J261" s="49" t="e">
        <f t="shared" si="8"/>
        <v>#N/A</v>
      </c>
      <c r="K261" s="51" t="e">
        <f>IF(G261="",NA(),IF(DistrictBySize[[#This Row],[DistrictGroupTitle]]=$N$2,IF($N$7="All Activities",I261,H261),NA()))</f>
        <v>#N/A</v>
      </c>
    </row>
    <row r="262" spans="1:11" x14ac:dyDescent="0.25">
      <c r="A262" s="1" t="s">
        <v>56</v>
      </c>
      <c r="B262" s="1" t="s">
        <v>57</v>
      </c>
      <c r="C262" s="1" t="s">
        <v>500</v>
      </c>
      <c r="D262" s="1" t="s">
        <v>230</v>
      </c>
      <c r="E262" s="1" t="s">
        <v>501</v>
      </c>
      <c r="F262">
        <v>2997.88</v>
      </c>
      <c r="G262" vm="182">
        <f t="shared" si="9"/>
        <v>3001.65</v>
      </c>
      <c r="H26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Row],[DistTitle]]&amp;"]")/G262,"")</f>
        <v/>
      </c>
      <c r="I262" s="49">
        <f>IFERROR(CUBEVALUE("ThisWorkbookDataModel","[Measures].[Exp]","[Expenditures].[SchoolYear].["&amp;$N$6&amp;"]","[Expenditures].[DistTitle].["&amp;DistrictBySize[[#This Row],[DistTitle]]&amp;"]")/G262,"")</f>
        <v>16788.211886795594</v>
      </c>
      <c r="J262" s="49" t="e">
        <f t="shared" si="8"/>
        <v>#N/A</v>
      </c>
      <c r="K262" s="51" t="e">
        <f>IF(G262="",NA(),IF(DistrictBySize[[#This Row],[DistrictGroupTitle]]=$N$2,IF($N$7="All Activities",I262,H262),NA()))</f>
        <v>#N/A</v>
      </c>
    </row>
    <row r="263" spans="1:11" x14ac:dyDescent="0.25">
      <c r="A263" s="1" t="s">
        <v>56</v>
      </c>
      <c r="B263" s="1" t="s">
        <v>57</v>
      </c>
      <c r="C263" s="1" t="s">
        <v>672</v>
      </c>
      <c r="D263" s="1" t="s">
        <v>222</v>
      </c>
      <c r="E263" s="1" t="s">
        <v>673</v>
      </c>
      <c r="F263">
        <v>30.2</v>
      </c>
      <c r="G263" vm="273">
        <f t="shared" si="9"/>
        <v>30.3</v>
      </c>
      <c r="H26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Row],[DistTitle]]&amp;"]")/G263,"")</f>
        <v/>
      </c>
      <c r="I263" s="49">
        <f>IFERROR(CUBEVALUE("ThisWorkbookDataModel","[Measures].[Exp]","[Expenditures].[SchoolYear].["&amp;$N$6&amp;"]","[Expenditures].[DistTitle].["&amp;DistrictBySize[[#This Row],[DistTitle]]&amp;"]")/G263,"")</f>
        <v>32779.894719471951</v>
      </c>
      <c r="J263" s="49" t="e">
        <f t="shared" si="8"/>
        <v>#N/A</v>
      </c>
      <c r="K263" s="51" t="e">
        <f>IF(G263="",NA(),IF(DistrictBySize[[#This Row],[DistrictGroupTitle]]=$N$2,IF($N$7="All Activities",I263,H263),NA()))</f>
        <v>#N/A</v>
      </c>
    </row>
    <row r="264" spans="1:11" x14ac:dyDescent="0.25">
      <c r="A264" s="1" t="s">
        <v>56</v>
      </c>
      <c r="B264" s="1" t="s">
        <v>57</v>
      </c>
      <c r="C264" s="1" t="s">
        <v>550</v>
      </c>
      <c r="D264" s="1" t="s">
        <v>233</v>
      </c>
      <c r="E264" s="1" t="s">
        <v>551</v>
      </c>
      <c r="F264">
        <v>745.61</v>
      </c>
      <c r="G264" vm="237">
        <f t="shared" si="9"/>
        <v>794.99</v>
      </c>
      <c r="H26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Row],[DistTitle]]&amp;"]")/G264,"")</f>
        <v/>
      </c>
      <c r="I264" s="49">
        <f>IFERROR(CUBEVALUE("ThisWorkbookDataModel","[Measures].[Exp]","[Expenditures].[SchoolYear].["&amp;$N$6&amp;"]","[Expenditures].[DistTitle].["&amp;DistrictBySize[[#This Row],[DistTitle]]&amp;"]")/G264,"")</f>
        <v>20155.512710851708</v>
      </c>
      <c r="J264" s="49" t="e">
        <f t="shared" si="8"/>
        <v>#N/A</v>
      </c>
      <c r="K264" s="51" t="e">
        <f>IF(G264="",NA(),IF(DistrictBySize[[#This Row],[DistrictGroupTitle]]=$N$2,IF($N$7="All Activities",I264,H264),NA()))</f>
        <v>#N/A</v>
      </c>
    </row>
    <row r="265" spans="1:11" x14ac:dyDescent="0.25">
      <c r="A265" s="1" t="s">
        <v>56</v>
      </c>
      <c r="B265" s="1" t="s">
        <v>57</v>
      </c>
      <c r="C265" s="1" t="s">
        <v>572</v>
      </c>
      <c r="D265" s="1" t="s">
        <v>230</v>
      </c>
      <c r="E265" s="1" t="s">
        <v>573</v>
      </c>
      <c r="F265">
        <v>2149.48</v>
      </c>
      <c r="G265" vm="344">
        <f t="shared" si="9"/>
        <v>2044.5</v>
      </c>
      <c r="H26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Row],[DistTitle]]&amp;"]")/G265,"")</f>
        <v/>
      </c>
      <c r="I265" s="49">
        <f>IFERROR(CUBEVALUE("ThisWorkbookDataModel","[Measures].[Exp]","[Expenditures].[SchoolYear].["&amp;$N$6&amp;"]","[Expenditures].[DistTitle].["&amp;DistrictBySize[[#This Row],[DistTitle]]&amp;"]")/G265,"")</f>
        <v>19078.891440449988</v>
      </c>
      <c r="J265" s="49" t="e">
        <f t="shared" si="8"/>
        <v>#N/A</v>
      </c>
      <c r="K265" s="51" t="e">
        <f>IF(G265="",NA(),IF(DistrictBySize[[#This Row],[DistrictGroupTitle]]=$N$2,IF($N$7="All Activities",I265,H265),NA()))</f>
        <v>#N/A</v>
      </c>
    </row>
    <row r="266" spans="1:11" x14ac:dyDescent="0.25">
      <c r="A266" s="1" t="s">
        <v>56</v>
      </c>
      <c r="B266" s="1" t="s">
        <v>57</v>
      </c>
      <c r="C266" s="1" t="s">
        <v>404</v>
      </c>
      <c r="D266" s="1" t="s">
        <v>233</v>
      </c>
      <c r="E266" s="1" t="s">
        <v>405</v>
      </c>
      <c r="F266">
        <v>571.22</v>
      </c>
      <c r="G266" vm="86">
        <f t="shared" si="9"/>
        <v>534.36</v>
      </c>
      <c r="H26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Row],[DistTitle]]&amp;"]")/G266,"")</f>
        <v/>
      </c>
      <c r="I266" s="49">
        <f>IFERROR(CUBEVALUE("ThisWorkbookDataModel","[Measures].[Exp]","[Expenditures].[SchoolYear].["&amp;$N$6&amp;"]","[Expenditures].[DistTitle].["&amp;DistrictBySize[[#This Row],[DistTitle]]&amp;"]")/G266,"")</f>
        <v>18773.078972977019</v>
      </c>
      <c r="J266" s="49" t="e">
        <f t="shared" si="8"/>
        <v>#N/A</v>
      </c>
      <c r="K266" s="51" t="e">
        <f>IF(G266="",NA(),IF(DistrictBySize[[#This Row],[DistrictGroupTitle]]=$N$2,IF($N$7="All Activities",I266,H266),NA()))</f>
        <v>#N/A</v>
      </c>
    </row>
    <row r="267" spans="1:11" x14ac:dyDescent="0.25">
      <c r="A267" s="1" t="s">
        <v>56</v>
      </c>
      <c r="B267" s="1" t="s">
        <v>57</v>
      </c>
      <c r="C267" s="1" t="s">
        <v>169</v>
      </c>
      <c r="D267" s="1" t="s">
        <v>59</v>
      </c>
      <c r="E267" s="1" t="s">
        <v>170</v>
      </c>
      <c r="F267">
        <v>107.4</v>
      </c>
      <c r="G267" vm="55">
        <f t="shared" si="9"/>
        <v>153.19999999999999</v>
      </c>
      <c r="H26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Row],[DistTitle]]&amp;"]")/G267,"")</f>
        <v/>
      </c>
      <c r="I267" s="49">
        <f>IFERROR(CUBEVALUE("ThisWorkbookDataModel","[Measures].[Exp]","[Expenditures].[SchoolYear].["&amp;$N$6&amp;"]","[Expenditures].[DistTitle].["&amp;DistrictBySize[[#This Row],[DistTitle]]&amp;"]")/G267,"")</f>
        <v>22728.803263707574</v>
      </c>
      <c r="J267" s="49" t="e">
        <f t="shared" si="8"/>
        <v>#N/A</v>
      </c>
      <c r="K267" s="51" t="e">
        <f>IF(G267="",NA(),IF(DistrictBySize[[#This Row],[DistrictGroupTitle]]=$N$2,IF($N$7="All Activities",I267,H267),NA()))</f>
        <v>#N/A</v>
      </c>
    </row>
    <row r="268" spans="1:11" x14ac:dyDescent="0.25">
      <c r="A268" s="1" t="s">
        <v>56</v>
      </c>
      <c r="B268" s="1" t="s">
        <v>57</v>
      </c>
      <c r="C268" s="1" t="s">
        <v>105</v>
      </c>
      <c r="D268" s="1" t="s">
        <v>59</v>
      </c>
      <c r="E268" s="1" t="s">
        <v>106</v>
      </c>
      <c r="F268">
        <v>216.25</v>
      </c>
      <c r="G268" vm="109">
        <f t="shared" si="9"/>
        <v>221.85</v>
      </c>
      <c r="H26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Row],[DistTitle]]&amp;"]")/G268,"")</f>
        <v/>
      </c>
      <c r="I268" s="49">
        <f>IFERROR(CUBEVALUE("ThisWorkbookDataModel","[Measures].[Exp]","[Expenditures].[SchoolYear].["&amp;$N$6&amp;"]","[Expenditures].[DistTitle].["&amp;DistrictBySize[[#This Row],[DistTitle]]&amp;"]")/G268,"")</f>
        <v>20963.567455487944</v>
      </c>
      <c r="J268" s="49" t="e">
        <f t="shared" si="8"/>
        <v>#N/A</v>
      </c>
      <c r="K268" s="51" t="e">
        <f>IF(G268="",NA(),IF(DistrictBySize[[#This Row],[DistrictGroupTitle]]=$N$2,IF($N$7="All Activities",I268,H268),NA()))</f>
        <v>#N/A</v>
      </c>
    </row>
    <row r="269" spans="1:11" x14ac:dyDescent="0.25">
      <c r="A269" s="1" t="s">
        <v>56</v>
      </c>
      <c r="B269" s="1" t="s">
        <v>57</v>
      </c>
      <c r="C269" s="1" t="s">
        <v>618</v>
      </c>
      <c r="D269" s="1" t="s">
        <v>222</v>
      </c>
      <c r="E269" s="1" t="s">
        <v>619</v>
      </c>
      <c r="F269">
        <v>96.3</v>
      </c>
      <c r="G269" vm="70">
        <f t="shared" si="9"/>
        <v>82</v>
      </c>
      <c r="H26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Row],[DistTitle]]&amp;"]")/G269,"")</f>
        <v/>
      </c>
      <c r="I269" s="49">
        <f>IFERROR(CUBEVALUE("ThisWorkbookDataModel","[Measures].[Exp]","[Expenditures].[SchoolYear].["&amp;$N$6&amp;"]","[Expenditures].[DistTitle].["&amp;DistrictBySize[[#This Row],[DistTitle]]&amp;"]")/G269,"")</f>
        <v>17440.69682926829</v>
      </c>
      <c r="J269" s="49" t="e">
        <f t="shared" si="8"/>
        <v>#N/A</v>
      </c>
      <c r="K269" s="51" t="e">
        <f>IF(G269="",NA(),IF(DistrictBySize[[#This Row],[DistrictGroupTitle]]=$N$2,IF($N$7="All Activities",I269,H269),NA()))</f>
        <v>#N/A</v>
      </c>
    </row>
    <row r="270" spans="1:11" x14ac:dyDescent="0.25">
      <c r="A270" s="1" t="s">
        <v>56</v>
      </c>
      <c r="B270" s="1" t="s">
        <v>57</v>
      </c>
      <c r="C270" s="1" t="s">
        <v>508</v>
      </c>
      <c r="D270" s="1" t="s">
        <v>236</v>
      </c>
      <c r="E270" s="1" t="s">
        <v>509</v>
      </c>
      <c r="F270">
        <v>10488.47</v>
      </c>
      <c r="G270" vm="146">
        <f t="shared" si="9"/>
        <v>10311.99</v>
      </c>
      <c r="H27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Row],[DistTitle]]&amp;"]")/G270,"")</f>
        <v/>
      </c>
      <c r="I270" s="49">
        <f>IFERROR(CUBEVALUE("ThisWorkbookDataModel","[Measures].[Exp]","[Expenditures].[SchoolYear].["&amp;$N$6&amp;"]","[Expenditures].[DistTitle].["&amp;DistrictBySize[[#This Row],[DistTitle]]&amp;"]")/G270,"")</f>
        <v>16996.861399206166</v>
      </c>
      <c r="J270" s="49" t="e">
        <f t="shared" si="8"/>
        <v>#N/A</v>
      </c>
      <c r="K270" s="51" t="e">
        <f>IF(G270="",NA(),IF(DistrictBySize[[#This Row],[DistrictGroupTitle]]=$N$2,IF($N$7="All Activities",I270,H270),NA()))</f>
        <v>#N/A</v>
      </c>
    </row>
    <row r="271" spans="1:11" x14ac:dyDescent="0.25">
      <c r="A271" s="1" t="s">
        <v>56</v>
      </c>
      <c r="B271" s="1" t="s">
        <v>57</v>
      </c>
      <c r="C271" s="1" t="s">
        <v>690</v>
      </c>
      <c r="D271" s="1" t="s">
        <v>258</v>
      </c>
      <c r="E271" s="1" t="s">
        <v>691</v>
      </c>
      <c r="F271">
        <v>6011.59</v>
      </c>
      <c r="G271" vm="173">
        <f t="shared" si="9"/>
        <v>6126.41</v>
      </c>
      <c r="H27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Row],[DistTitle]]&amp;"]")/G271,"")</f>
        <v/>
      </c>
      <c r="I271" s="49">
        <f>IFERROR(CUBEVALUE("ThisWorkbookDataModel","[Measures].[Exp]","[Expenditures].[SchoolYear].["&amp;$N$6&amp;"]","[Expenditures].[DistTitle].["&amp;DistrictBySize[[#This Row],[DistTitle]]&amp;"]")/G271,"")</f>
        <v>19068.971005858246</v>
      </c>
      <c r="J271" s="49" t="e">
        <f t="shared" si="8"/>
        <v>#N/A</v>
      </c>
      <c r="K271" s="51" t="e">
        <f>IF(G271="",NA(),IF(DistrictBySize[[#This Row],[DistrictGroupTitle]]=$N$2,IF($N$7="All Activities",I271,H271),NA()))</f>
        <v>#N/A</v>
      </c>
    </row>
    <row r="272" spans="1:11" x14ac:dyDescent="0.25">
      <c r="A272" s="1" t="s">
        <v>56</v>
      </c>
      <c r="B272" s="1" t="s">
        <v>57</v>
      </c>
      <c r="C272" s="1" t="s">
        <v>418</v>
      </c>
      <c r="D272" s="1" t="s">
        <v>222</v>
      </c>
      <c r="E272" s="1" t="s">
        <v>419</v>
      </c>
      <c r="F272">
        <v>76.77</v>
      </c>
      <c r="G272" vm="221">
        <f t="shared" si="9"/>
        <v>74.760000000000005</v>
      </c>
      <c r="H27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Row],[DistTitle]]&amp;"]")/G272,"")</f>
        <v/>
      </c>
      <c r="I272" s="49">
        <f>IFERROR(CUBEVALUE("ThisWorkbookDataModel","[Measures].[Exp]","[Expenditures].[SchoolYear].["&amp;$N$6&amp;"]","[Expenditures].[DistTitle].["&amp;DistrictBySize[[#This Row],[DistTitle]]&amp;"]")/G272,"")</f>
        <v>38363.174692348846</v>
      </c>
      <c r="J272" s="49" t="e">
        <f t="shared" si="8"/>
        <v>#N/A</v>
      </c>
      <c r="K272" s="51" t="e">
        <f>IF(G272="",NA(),IF(DistrictBySize[[#This Row],[DistrictGroupTitle]]=$N$2,IF($N$7="All Activities",I272,H272),NA()))</f>
        <v>#N/A</v>
      </c>
    </row>
    <row r="273" spans="1:11" x14ac:dyDescent="0.25">
      <c r="A273" s="1" t="s">
        <v>56</v>
      </c>
      <c r="B273" s="1" t="s">
        <v>57</v>
      </c>
      <c r="C273" s="1" t="s">
        <v>504</v>
      </c>
      <c r="D273" s="1" t="s">
        <v>267</v>
      </c>
      <c r="E273" s="1" t="s">
        <v>505</v>
      </c>
      <c r="F273">
        <v>27741.919999999998</v>
      </c>
      <c r="G273" vm="263">
        <f t="shared" si="9"/>
        <v>27085.31</v>
      </c>
      <c r="H27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Row],[DistTitle]]&amp;"]")/G273,"")</f>
        <v/>
      </c>
      <c r="I273" s="49">
        <f>IFERROR(CUBEVALUE("ThisWorkbookDataModel","[Measures].[Exp]","[Expenditures].[SchoolYear].["&amp;$N$6&amp;"]","[Expenditures].[DistTitle].["&amp;DistrictBySize[[#This Row],[DistTitle]]&amp;"]")/G273,"")</f>
        <v>20719.637260566702</v>
      </c>
      <c r="J273" s="49" t="e">
        <f t="shared" si="8"/>
        <v>#N/A</v>
      </c>
      <c r="K273" s="51" t="e">
        <f>IF(G273="",NA(),IF(DistrictBySize[[#This Row],[DistrictGroupTitle]]=$N$2,IF($N$7="All Activities",I273,H273),NA()))</f>
        <v>#N/A</v>
      </c>
    </row>
    <row r="274" spans="1:11" x14ac:dyDescent="0.25">
      <c r="A274" s="1" t="s">
        <v>56</v>
      </c>
      <c r="B274" s="1" t="s">
        <v>57</v>
      </c>
      <c r="C274" s="1" t="s">
        <v>95</v>
      </c>
      <c r="D274" s="1" t="s">
        <v>59</v>
      </c>
      <c r="E274" s="1" t="s">
        <v>96</v>
      </c>
      <c r="F274">
        <v>189.5</v>
      </c>
      <c r="G274" vm="299">
        <f t="shared" si="9"/>
        <v>184.49</v>
      </c>
      <c r="H27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Row],[DistTitle]]&amp;"]")/G274,"")</f>
        <v/>
      </c>
      <c r="I274" s="49">
        <f>IFERROR(CUBEVALUE("ThisWorkbookDataModel","[Measures].[Exp]","[Expenditures].[SchoolYear].["&amp;$N$6&amp;"]","[Expenditures].[DistTitle].["&amp;DistrictBySize[[#This Row],[DistTitle]]&amp;"]")/G274,"")</f>
        <v>36570.50187002006</v>
      </c>
      <c r="J274" s="49" t="e">
        <f t="shared" si="8"/>
        <v>#N/A</v>
      </c>
      <c r="K274" s="51" t="e">
        <f>IF(G274="",NA(),IF(DistrictBySize[[#This Row],[DistrictGroupTitle]]=$N$2,IF($N$7="All Activities",I274,H274),NA()))</f>
        <v>#N/A</v>
      </c>
    </row>
    <row r="275" spans="1:11" x14ac:dyDescent="0.25">
      <c r="A275" s="1" t="s">
        <v>56</v>
      </c>
      <c r="B275" s="1" t="s">
        <v>57</v>
      </c>
      <c r="C275" s="1" t="s">
        <v>390</v>
      </c>
      <c r="D275" s="1" t="s">
        <v>258</v>
      </c>
      <c r="E275" s="1" t="s">
        <v>391</v>
      </c>
      <c r="F275">
        <v>8997.61</v>
      </c>
      <c r="G275" vm="190">
        <f t="shared" si="9"/>
        <v>8950.14</v>
      </c>
      <c r="H27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Row],[DistTitle]]&amp;"]")/G275,"")</f>
        <v/>
      </c>
      <c r="I275" s="49">
        <f>IFERROR(CUBEVALUE("ThisWorkbookDataModel","[Measures].[Exp]","[Expenditures].[SchoolYear].["&amp;$N$6&amp;"]","[Expenditures].[DistTitle].["&amp;DistrictBySize[[#This Row],[DistTitle]]&amp;"]")/G275,"")</f>
        <v>18201.743192843907</v>
      </c>
      <c r="J275" s="49" t="e">
        <f t="shared" si="8"/>
        <v>#N/A</v>
      </c>
      <c r="K275" s="51" t="e">
        <f>IF(G275="",NA(),IF(DistrictBySize[[#This Row],[DistrictGroupTitle]]=$N$2,IF($N$7="All Activities",I275,H275),NA()))</f>
        <v>#N/A</v>
      </c>
    </row>
    <row r="276" spans="1:11" x14ac:dyDescent="0.25">
      <c r="A276" s="1" t="s">
        <v>56</v>
      </c>
      <c r="B276" s="1" t="s">
        <v>57</v>
      </c>
      <c r="C276" s="1" t="s">
        <v>205</v>
      </c>
      <c r="D276" s="1" t="s">
        <v>59</v>
      </c>
      <c r="E276" s="1" t="s">
        <v>206</v>
      </c>
      <c r="F276">
        <v>196.32</v>
      </c>
      <c r="G276" vm="83">
        <f t="shared" si="9"/>
        <v>196.94</v>
      </c>
      <c r="H27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Row],[DistTitle]]&amp;"]")/G276,"")</f>
        <v/>
      </c>
      <c r="I276" s="49">
        <f>IFERROR(CUBEVALUE("ThisWorkbookDataModel","[Measures].[Exp]","[Expenditures].[SchoolYear].["&amp;$N$6&amp;"]","[Expenditures].[DistTitle].["&amp;DistrictBySize[[#This Row],[DistTitle]]&amp;"]")/G276,"")</f>
        <v>23736.168426932061</v>
      </c>
      <c r="J276" s="49" t="e">
        <f t="shared" si="8"/>
        <v>#N/A</v>
      </c>
      <c r="K276" s="51" t="e">
        <f>IF(G276="",NA(),IF(DistrictBySize[[#This Row],[DistrictGroupTitle]]=$N$2,IF($N$7="All Activities",I276,H276),NA()))</f>
        <v>#N/A</v>
      </c>
    </row>
    <row r="277" spans="1:11" x14ac:dyDescent="0.25">
      <c r="A277" s="1" t="s">
        <v>56</v>
      </c>
      <c r="B277" s="1" t="s">
        <v>57</v>
      </c>
      <c r="C277" s="1" t="s">
        <v>640</v>
      </c>
      <c r="D277" s="1" t="s">
        <v>239</v>
      </c>
      <c r="E277" s="1" t="s">
        <v>641</v>
      </c>
      <c r="F277">
        <v>1263.17</v>
      </c>
      <c r="G277" vm="345">
        <f t="shared" si="9"/>
        <v>1250.43</v>
      </c>
      <c r="H27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Row],[DistTitle]]&amp;"]")/G277,"")</f>
        <v/>
      </c>
      <c r="I277" s="49">
        <f>IFERROR(CUBEVALUE("ThisWorkbookDataModel","[Measures].[Exp]","[Expenditures].[SchoolYear].["&amp;$N$6&amp;"]","[Expenditures].[DistTitle].["&amp;DistrictBySize[[#This Row],[DistTitle]]&amp;"]")/G277,"")</f>
        <v>18312.811664787314</v>
      </c>
      <c r="J277" s="49" t="e">
        <f t="shared" si="8"/>
        <v>#N/A</v>
      </c>
      <c r="K277" s="51" t="e">
        <f>IF(G277="",NA(),IF(DistrictBySize[[#This Row],[DistrictGroupTitle]]=$N$2,IF($N$7="All Activities",I277,H277),NA()))</f>
        <v>#N/A</v>
      </c>
    </row>
    <row r="278" spans="1:11" x14ac:dyDescent="0.25">
      <c r="A278" s="1" t="s">
        <v>56</v>
      </c>
      <c r="B278" s="1" t="s">
        <v>57</v>
      </c>
      <c r="C278" s="1" t="s">
        <v>121</v>
      </c>
      <c r="D278" s="1" t="s">
        <v>59</v>
      </c>
      <c r="E278" s="1" t="s">
        <v>122</v>
      </c>
      <c r="F278">
        <v>249.3</v>
      </c>
      <c r="G278" vm="322">
        <f t="shared" si="9"/>
        <v>257.3</v>
      </c>
      <c r="H27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Row],[DistTitle]]&amp;"]")/G278,"")</f>
        <v/>
      </c>
      <c r="I278" s="49">
        <f>IFERROR(CUBEVALUE("ThisWorkbookDataModel","[Measures].[Exp]","[Expenditures].[SchoolYear].["&amp;$N$6&amp;"]","[Expenditures].[DistTitle].["&amp;DistrictBySize[[#This Row],[DistTitle]]&amp;"]")/G278,"")</f>
        <v>22492.374893120868</v>
      </c>
      <c r="J278" s="49" t="e">
        <f t="shared" si="8"/>
        <v>#N/A</v>
      </c>
      <c r="K278" s="51" t="e">
        <f>IF(G278="",NA(),IF(DistrictBySize[[#This Row],[DistrictGroupTitle]]=$N$2,IF($N$7="All Activities",I278,H278),NA()))</f>
        <v>#N/A</v>
      </c>
    </row>
    <row r="279" spans="1:11" x14ac:dyDescent="0.25">
      <c r="A279" s="1" t="s">
        <v>56</v>
      </c>
      <c r="B279" s="1" t="s">
        <v>57</v>
      </c>
      <c r="C279" s="1" t="s">
        <v>456</v>
      </c>
      <c r="D279" s="1" t="s">
        <v>233</v>
      </c>
      <c r="E279" s="1" t="s">
        <v>457</v>
      </c>
      <c r="F279">
        <v>912.32</v>
      </c>
      <c r="G279" vm="56">
        <f t="shared" si="9"/>
        <v>851.32</v>
      </c>
      <c r="H27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Row],[DistTitle]]&amp;"]")/G279,"")</f>
        <v/>
      </c>
      <c r="I279" s="49">
        <f>IFERROR(CUBEVALUE("ThisWorkbookDataModel","[Measures].[Exp]","[Expenditures].[SchoolYear].["&amp;$N$6&amp;"]","[Expenditures].[DistTitle].["&amp;DistrictBySize[[#This Row],[DistTitle]]&amp;"]")/G279,"")</f>
        <v>17107.024808532631</v>
      </c>
      <c r="J279" s="49" t="e">
        <f t="shared" si="8"/>
        <v>#N/A</v>
      </c>
      <c r="K279" s="51" t="e">
        <f>IF(G279="",NA(),IF(DistrictBySize[[#This Row],[DistrictGroupTitle]]=$N$2,IF($N$7="All Activities",I279,H279),NA()))</f>
        <v>#N/A</v>
      </c>
    </row>
    <row r="280" spans="1:11" x14ac:dyDescent="0.25">
      <c r="A280" s="1" t="s">
        <v>56</v>
      </c>
      <c r="B280" s="1" t="s">
        <v>57</v>
      </c>
      <c r="C280" s="1" t="s">
        <v>488</v>
      </c>
      <c r="D280" s="1" t="s">
        <v>239</v>
      </c>
      <c r="E280" s="1" t="s">
        <v>489</v>
      </c>
      <c r="F280">
        <v>1062.57</v>
      </c>
      <c r="G280" vm="110">
        <f t="shared" si="9"/>
        <v>1096.45</v>
      </c>
      <c r="H28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Row],[DistTitle]]&amp;"]")/G280,"")</f>
        <v/>
      </c>
      <c r="I280" s="49">
        <f>IFERROR(CUBEVALUE("ThisWorkbookDataModel","[Measures].[Exp]","[Expenditures].[SchoolYear].["&amp;$N$6&amp;"]","[Expenditures].[DistTitle].["&amp;DistrictBySize[[#This Row],[DistTitle]]&amp;"]")/G280,"")</f>
        <v>18341.52604313922</v>
      </c>
      <c r="J280" s="49" t="e">
        <f t="shared" si="8"/>
        <v>#N/A</v>
      </c>
      <c r="K280" s="51" t="e">
        <f>IF(G280="",NA(),IF(DistrictBySize[[#This Row],[DistrictGroupTitle]]=$N$2,IF($N$7="All Activities",I280,H280),NA()))</f>
        <v>#N/A</v>
      </c>
    </row>
    <row r="281" spans="1:11" x14ac:dyDescent="0.25">
      <c r="A281" s="1" t="s">
        <v>56</v>
      </c>
      <c r="B281" s="1" t="s">
        <v>57</v>
      </c>
      <c r="C281" s="1" t="s">
        <v>692</v>
      </c>
      <c r="D281" s="1" t="s">
        <v>227</v>
      </c>
      <c r="E281" s="1" t="s">
        <v>693</v>
      </c>
      <c r="F281">
        <v>3857.72</v>
      </c>
      <c r="G281" vm="125">
        <f t="shared" si="9"/>
        <v>3940.2</v>
      </c>
      <c r="H28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Row],[DistTitle]]&amp;"]")/G281,"")</f>
        <v/>
      </c>
      <c r="I281" s="49">
        <f>IFERROR(CUBEVALUE("ThisWorkbookDataModel","[Measures].[Exp]","[Expenditures].[SchoolYear].["&amp;$N$6&amp;"]","[Expenditures].[DistTitle].["&amp;DistrictBySize[[#This Row],[DistTitle]]&amp;"]")/G281,"")</f>
        <v>18925.21213897772</v>
      </c>
      <c r="J281" s="49" vm="125">
        <f t="shared" si="8"/>
        <v>3940.2</v>
      </c>
      <c r="K281" s="51">
        <f>IF(G281="",NA(),IF(DistrictBySize[[#This Row],[DistrictGroupTitle]]=$N$2,IF($N$7="All Activities",I281,H281),NA()))</f>
        <v>18925.21213897772</v>
      </c>
    </row>
    <row r="282" spans="1:11" x14ac:dyDescent="0.25">
      <c r="A282" s="1" t="s">
        <v>56</v>
      </c>
      <c r="B282" s="1" t="s">
        <v>57</v>
      </c>
      <c r="C282" s="1" t="s">
        <v>195</v>
      </c>
      <c r="D282" s="1" t="s">
        <v>59</v>
      </c>
      <c r="E282" s="1" t="s">
        <v>196</v>
      </c>
      <c r="F282">
        <v>241.23</v>
      </c>
      <c r="G282" vm="136">
        <f t="shared" si="9"/>
        <v>235.87</v>
      </c>
      <c r="H28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Row],[DistTitle]]&amp;"]")/G282,"")</f>
        <v/>
      </c>
      <c r="I282" s="49">
        <f>IFERROR(CUBEVALUE("ThisWorkbookDataModel","[Measures].[Exp]","[Expenditures].[SchoolYear].["&amp;$N$6&amp;"]","[Expenditures].[DistTitle].["&amp;DistrictBySize[[#This Row],[DistTitle]]&amp;"]")/G282,"")</f>
        <v>21816.945520837748</v>
      </c>
      <c r="J282" s="49" t="e">
        <f t="shared" si="8"/>
        <v>#N/A</v>
      </c>
      <c r="K282" s="51" t="e">
        <f>IF(G282="",NA(),IF(DistrictBySize[[#This Row],[DistrictGroupTitle]]=$N$2,IF($N$7="All Activities",I282,H282),NA()))</f>
        <v>#N/A</v>
      </c>
    </row>
    <row r="283" spans="1:11" x14ac:dyDescent="0.25">
      <c r="A283" s="1" t="s">
        <v>56</v>
      </c>
      <c r="B283" s="1" t="s">
        <v>57</v>
      </c>
      <c r="C283" s="1" t="s">
        <v>289</v>
      </c>
      <c r="D283" s="1" t="s">
        <v>233</v>
      </c>
      <c r="E283" s="1" t="s">
        <v>290</v>
      </c>
      <c r="F283">
        <v>672.12</v>
      </c>
      <c r="G283" vm="174">
        <f t="shared" si="9"/>
        <v>674</v>
      </c>
      <c r="H28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Row],[DistTitle]]&amp;"]")/G283,"")</f>
        <v/>
      </c>
      <c r="I283" s="49">
        <f>IFERROR(CUBEVALUE("ThisWorkbookDataModel","[Measures].[Exp]","[Expenditures].[SchoolYear].["&amp;$N$6&amp;"]","[Expenditures].[DistTitle].["&amp;DistrictBySize[[#This Row],[DistTitle]]&amp;"]")/G283,"")</f>
        <v>17943.90137982196</v>
      </c>
      <c r="J283" s="49" t="e">
        <f t="shared" si="8"/>
        <v>#N/A</v>
      </c>
      <c r="K283" s="51" t="e">
        <f>IF(G283="",NA(),IF(DistrictBySize[[#This Row],[DistrictGroupTitle]]=$N$2,IF($N$7="All Activities",I283,H283),NA()))</f>
        <v>#N/A</v>
      </c>
    </row>
    <row r="284" spans="1:11" x14ac:dyDescent="0.25">
      <c r="A284" s="1" t="s">
        <v>56</v>
      </c>
      <c r="B284" s="1" t="s">
        <v>57</v>
      </c>
      <c r="C284" s="1" t="s">
        <v>123</v>
      </c>
      <c r="D284" s="1" t="s">
        <v>59</v>
      </c>
      <c r="E284" s="1" t="s">
        <v>124</v>
      </c>
      <c r="F284">
        <v>207.57</v>
      </c>
      <c r="G284" vm="222">
        <f t="shared" si="9"/>
        <v>205.1</v>
      </c>
      <c r="H28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Row],[DistTitle]]&amp;"]")/G284,"")</f>
        <v/>
      </c>
      <c r="I284" s="49">
        <f>IFERROR(CUBEVALUE("ThisWorkbookDataModel","[Measures].[Exp]","[Expenditures].[SchoolYear].["&amp;$N$6&amp;"]","[Expenditures].[DistTitle].["&amp;DistrictBySize[[#This Row],[DistTitle]]&amp;"]")/G284,"")</f>
        <v>20894.853388590935</v>
      </c>
      <c r="J284" s="49" t="e">
        <f t="shared" si="8"/>
        <v>#N/A</v>
      </c>
      <c r="K284" s="51" t="e">
        <f>IF(G284="",NA(),IF(DistrictBySize[[#This Row],[DistrictGroupTitle]]=$N$2,IF($N$7="All Activities",I284,H284),NA()))</f>
        <v>#N/A</v>
      </c>
    </row>
    <row r="285" spans="1:11" x14ac:dyDescent="0.25">
      <c r="A285" s="1" t="s">
        <v>56</v>
      </c>
      <c r="B285" s="1" t="s">
        <v>57</v>
      </c>
      <c r="C285" s="1" t="s">
        <v>384</v>
      </c>
      <c r="D285" s="1" t="s">
        <v>230</v>
      </c>
      <c r="E285" s="1" t="s">
        <v>385</v>
      </c>
      <c r="F285">
        <v>2746.75</v>
      </c>
      <c r="G285" vm="264">
        <f t="shared" si="9"/>
        <v>2748.59</v>
      </c>
      <c r="H28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Row],[DistTitle]]&amp;"]")/G285,"")</f>
        <v/>
      </c>
      <c r="I285" s="49">
        <f>IFERROR(CUBEVALUE("ThisWorkbookDataModel","[Measures].[Exp]","[Expenditures].[SchoolYear].["&amp;$N$6&amp;"]","[Expenditures].[DistTitle].["&amp;DistrictBySize[[#This Row],[DistTitle]]&amp;"]")/G285,"")</f>
        <v>23423.257557511304</v>
      </c>
      <c r="J285" s="49" t="e">
        <f t="shared" si="8"/>
        <v>#N/A</v>
      </c>
      <c r="K285" s="51" t="e">
        <f>IF(G285="",NA(),IF(DistrictBySize[[#This Row],[DistrictGroupTitle]]=$N$2,IF($N$7="All Activities",I285,H285),NA()))</f>
        <v>#N/A</v>
      </c>
    </row>
    <row r="286" spans="1:11" x14ac:dyDescent="0.25">
      <c r="A286" s="1" t="s">
        <v>56</v>
      </c>
      <c r="B286" s="1" t="s">
        <v>57</v>
      </c>
      <c r="C286" s="1" t="s">
        <v>630</v>
      </c>
      <c r="D286" s="1" t="s">
        <v>258</v>
      </c>
      <c r="E286" s="1" t="s">
        <v>631</v>
      </c>
      <c r="F286">
        <v>6655.59</v>
      </c>
      <c r="G286" vm="268">
        <f t="shared" si="9"/>
        <v>6603.41</v>
      </c>
      <c r="H28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Row],[DistTitle]]&amp;"]")/G286,"")</f>
        <v/>
      </c>
      <c r="I286" s="49">
        <f>IFERROR(CUBEVALUE("ThisWorkbookDataModel","[Measures].[Exp]","[Expenditures].[SchoolYear].["&amp;$N$6&amp;"]","[Expenditures].[DistTitle].["&amp;DistrictBySize[[#This Row],[DistTitle]]&amp;"]")/G286,"")</f>
        <v>17339.625569213484</v>
      </c>
      <c r="J286" s="49" t="e">
        <f t="shared" si="8"/>
        <v>#N/A</v>
      </c>
      <c r="K286" s="51" t="e">
        <f>IF(G286="",NA(),IF(DistrictBySize[[#This Row],[DistrictGroupTitle]]=$N$2,IF($N$7="All Activities",I286,H286),NA()))</f>
        <v>#N/A</v>
      </c>
    </row>
    <row r="287" spans="1:11" x14ac:dyDescent="0.25">
      <c r="A287" s="1" t="s">
        <v>56</v>
      </c>
      <c r="B287" s="1" t="s">
        <v>57</v>
      </c>
      <c r="C287" s="1" t="s">
        <v>676</v>
      </c>
      <c r="D287" s="1" t="s">
        <v>233</v>
      </c>
      <c r="E287" s="1" t="s">
        <v>677</v>
      </c>
      <c r="F287">
        <v>542.4</v>
      </c>
      <c r="G287" vm="304">
        <f t="shared" si="9"/>
        <v>560.5</v>
      </c>
      <c r="H28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Row],[DistTitle]]&amp;"]")/G287,"")</f>
        <v/>
      </c>
      <c r="I287" s="49">
        <f>IFERROR(CUBEVALUE("ThisWorkbookDataModel","[Measures].[Exp]","[Expenditures].[SchoolYear].["&amp;$N$6&amp;"]","[Expenditures].[DistTitle].["&amp;DistrictBySize[[#This Row],[DistTitle]]&amp;"]")/G287,"")</f>
        <v>20139.629330954504</v>
      </c>
      <c r="J287" s="49" t="e">
        <f t="shared" si="8"/>
        <v>#N/A</v>
      </c>
      <c r="K287" s="51" t="e">
        <f>IF(G287="",NA(),IF(DistrictBySize[[#This Row],[DistrictGroupTitle]]=$N$2,IF($N$7="All Activities",I287,H287),NA()))</f>
        <v>#N/A</v>
      </c>
    </row>
    <row r="288" spans="1:11" x14ac:dyDescent="0.25">
      <c r="A288" s="1" t="s">
        <v>56</v>
      </c>
      <c r="B288" s="1" t="s">
        <v>57</v>
      </c>
      <c r="C288" s="1" t="s">
        <v>506</v>
      </c>
      <c r="D288" s="1" t="s">
        <v>258</v>
      </c>
      <c r="E288" s="1" t="s">
        <v>507</v>
      </c>
      <c r="F288">
        <v>5599.48</v>
      </c>
      <c r="G288" vm="279">
        <f t="shared" si="9"/>
        <v>5497.2</v>
      </c>
      <c r="H28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Row],[DistTitle]]&amp;"]")/G288,"")</f>
        <v/>
      </c>
      <c r="I288" s="49">
        <f>IFERROR(CUBEVALUE("ThisWorkbookDataModel","[Measures].[Exp]","[Expenditures].[SchoolYear].["&amp;$N$6&amp;"]","[Expenditures].[DistTitle].["&amp;DistrictBySize[[#This Row],[DistTitle]]&amp;"]")/G288,"")</f>
        <v>16916.014596521865</v>
      </c>
      <c r="J288" s="49" t="e">
        <f t="shared" si="8"/>
        <v>#N/A</v>
      </c>
      <c r="K288" s="51" t="e">
        <f>IF(G288="",NA(),IF(DistrictBySize[[#This Row],[DistrictGroupTitle]]=$N$2,IF($N$7="All Activities",I288,H288),NA()))</f>
        <v>#N/A</v>
      </c>
    </row>
    <row r="289" spans="1:11" x14ac:dyDescent="0.25">
      <c r="A289" s="1" t="s">
        <v>56</v>
      </c>
      <c r="B289" s="1" t="s">
        <v>57</v>
      </c>
      <c r="C289" s="1" t="s">
        <v>614</v>
      </c>
      <c r="D289" s="1" t="s">
        <v>239</v>
      </c>
      <c r="E289" s="1" t="s">
        <v>615</v>
      </c>
      <c r="F289">
        <v>1008.46</v>
      </c>
      <c r="G289" vm="346">
        <f t="shared" si="9"/>
        <v>1007.6</v>
      </c>
      <c r="H28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Row],[DistTitle]]&amp;"]")/G289,"")</f>
        <v/>
      </c>
      <c r="I289" s="49">
        <f>IFERROR(CUBEVALUE("ThisWorkbookDataModel","[Measures].[Exp]","[Expenditures].[SchoolYear].["&amp;$N$6&amp;"]","[Expenditures].[DistTitle].["&amp;DistrictBySize[[#This Row],[DistTitle]]&amp;"]")/G289,"")</f>
        <v>16577.279545454545</v>
      </c>
      <c r="J289" s="49" t="e">
        <f t="shared" si="8"/>
        <v>#N/A</v>
      </c>
      <c r="K289" s="51" t="e">
        <f>IF(G289="",NA(),IF(DistrictBySize[[#This Row],[DistrictGroupTitle]]=$N$2,IF($N$7="All Activities",I289,H289),NA()))</f>
        <v>#N/A</v>
      </c>
    </row>
    <row r="290" spans="1:11" x14ac:dyDescent="0.25">
      <c r="A290" s="1" t="s">
        <v>56</v>
      </c>
      <c r="B290" s="1" t="s">
        <v>57</v>
      </c>
      <c r="C290" s="1" t="s">
        <v>266</v>
      </c>
      <c r="D290" s="1" t="s">
        <v>267</v>
      </c>
      <c r="E290" s="1" t="s">
        <v>268</v>
      </c>
      <c r="F290">
        <v>21314.62</v>
      </c>
      <c r="G290" vm="313">
        <f t="shared" si="9"/>
        <v>21421</v>
      </c>
      <c r="H29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Row],[DistTitle]]&amp;"]")/G290,"")</f>
        <v/>
      </c>
      <c r="I290" s="49">
        <f>IFERROR(CUBEVALUE("ThisWorkbookDataModel","[Measures].[Exp]","[Expenditures].[SchoolYear].["&amp;$N$6&amp;"]","[Expenditures].[DistTitle].["&amp;DistrictBySize[[#This Row],[DistTitle]]&amp;"]")/G290,"")</f>
        <v>19499.471016292428</v>
      </c>
      <c r="J290" s="49" t="e">
        <f t="shared" si="8"/>
        <v>#N/A</v>
      </c>
      <c r="K290" s="51" t="e">
        <f>IF(G290="",NA(),IF(DistrictBySize[[#This Row],[DistrictGroupTitle]]=$N$2,IF($N$7="All Activities",I290,H290),NA()))</f>
        <v>#N/A</v>
      </c>
    </row>
    <row r="291" spans="1:11" x14ac:dyDescent="0.25">
      <c r="A291" s="1" t="s">
        <v>56</v>
      </c>
      <c r="B291" s="1" t="s">
        <v>57</v>
      </c>
      <c r="C291" s="1" t="s">
        <v>376</v>
      </c>
      <c r="D291" s="1" t="s">
        <v>239</v>
      </c>
      <c r="E291" s="1" t="s">
        <v>377</v>
      </c>
      <c r="F291">
        <v>1430.41</v>
      </c>
      <c r="G291" vm="57">
        <f t="shared" si="9"/>
        <v>1430.16</v>
      </c>
      <c r="H29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Row],[DistTitle]]&amp;"]")/G291,"")</f>
        <v/>
      </c>
      <c r="I291" s="49">
        <f>IFERROR(CUBEVALUE("ThisWorkbookDataModel","[Measures].[Exp]","[Expenditures].[SchoolYear].["&amp;$N$6&amp;"]","[Expenditures].[DistTitle].["&amp;DistrictBySize[[#This Row],[DistTitle]]&amp;"]")/G291,"")</f>
        <v>18770.263648822511</v>
      </c>
      <c r="J291" s="49" t="e">
        <f t="shared" si="8"/>
        <v>#N/A</v>
      </c>
      <c r="K291" s="51" t="e">
        <f>IF(G291="",NA(),IF(DistrictBySize[[#This Row],[DistrictGroupTitle]]=$N$2,IF($N$7="All Activities",I291,H291),NA()))</f>
        <v>#N/A</v>
      </c>
    </row>
    <row r="292" spans="1:11" x14ac:dyDescent="0.25">
      <c r="A292" s="1" t="s">
        <v>56</v>
      </c>
      <c r="B292" s="1" t="s">
        <v>57</v>
      </c>
      <c r="C292" s="1" t="s">
        <v>191</v>
      </c>
      <c r="D292" s="1" t="s">
        <v>59</v>
      </c>
      <c r="E292" s="1" t="s">
        <v>192</v>
      </c>
      <c r="F292">
        <v>132.4</v>
      </c>
      <c r="G292" vm="111">
        <f t="shared" si="9"/>
        <v>131.4</v>
      </c>
      <c r="H29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Row],[DistTitle]]&amp;"]")/G292,"")</f>
        <v/>
      </c>
      <c r="I292" s="49">
        <f>IFERROR(CUBEVALUE("ThisWorkbookDataModel","[Measures].[Exp]","[Expenditures].[SchoolYear].["&amp;$N$6&amp;"]","[Expenditures].[DistTitle].["&amp;DistrictBySize[[#This Row],[DistTitle]]&amp;"]")/G292,"")</f>
        <v>15587.757686453577</v>
      </c>
      <c r="J292" s="49" t="e">
        <f t="shared" si="8"/>
        <v>#N/A</v>
      </c>
      <c r="K292" s="51" t="e">
        <f>IF(G292="",NA(),IF(DistrictBySize[[#This Row],[DistrictGroupTitle]]=$N$2,IF($N$7="All Activities",I292,H292),NA()))</f>
        <v>#N/A</v>
      </c>
    </row>
    <row r="293" spans="1:11" x14ac:dyDescent="0.25">
      <c r="A293" s="1" t="s">
        <v>56</v>
      </c>
      <c r="B293" s="1" t="s">
        <v>57</v>
      </c>
      <c r="C293" s="1" t="s">
        <v>193</v>
      </c>
      <c r="D293" s="1" t="s">
        <v>59</v>
      </c>
      <c r="E293" s="1" t="s">
        <v>194</v>
      </c>
      <c r="F293">
        <v>397.35</v>
      </c>
      <c r="G293" vm="71">
        <f t="shared" si="9"/>
        <v>410.06</v>
      </c>
      <c r="H29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Row],[DistTitle]]&amp;"]")/G293,"")</f>
        <v/>
      </c>
      <c r="I293" s="49">
        <f>IFERROR(CUBEVALUE("ThisWorkbookDataModel","[Measures].[Exp]","[Expenditures].[SchoolYear].["&amp;$N$6&amp;"]","[Expenditures].[DistTitle].["&amp;DistrictBySize[[#This Row],[DistTitle]]&amp;"]")/G293,"")</f>
        <v>20128.650563332194</v>
      </c>
      <c r="J293" s="49" t="e">
        <f t="shared" si="8"/>
        <v>#N/A</v>
      </c>
      <c r="K293" s="51" t="e">
        <f>IF(G293="",NA(),IF(DistrictBySize[[#This Row],[DistrictGroupTitle]]=$N$2,IF($N$7="All Activities",I293,H293),NA()))</f>
        <v>#N/A</v>
      </c>
    </row>
    <row r="294" spans="1:11" x14ac:dyDescent="0.25">
      <c r="A294" s="1" t="s">
        <v>56</v>
      </c>
      <c r="B294" s="1" t="s">
        <v>57</v>
      </c>
      <c r="C294" s="1" t="s">
        <v>321</v>
      </c>
      <c r="D294" s="1" t="s">
        <v>230</v>
      </c>
      <c r="E294" s="1" t="s">
        <v>322</v>
      </c>
      <c r="F294">
        <v>2323.7399999999998</v>
      </c>
      <c r="G294" vm="82">
        <f t="shared" si="9"/>
        <v>2347.64</v>
      </c>
      <c r="H29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Row],[DistTitle]]&amp;"]")/G294,"")</f>
        <v/>
      </c>
      <c r="I294" s="49">
        <f>IFERROR(CUBEVALUE("ThisWorkbookDataModel","[Measures].[Exp]","[Expenditures].[SchoolYear].["&amp;$N$6&amp;"]","[Expenditures].[DistTitle].["&amp;DistrictBySize[[#This Row],[DistTitle]]&amp;"]")/G294,"")</f>
        <v>19735.412269342829</v>
      </c>
      <c r="J294" s="49" t="e">
        <f t="shared" si="8"/>
        <v>#N/A</v>
      </c>
      <c r="K294" s="51" t="e">
        <f>IF(G294="",NA(),IF(DistrictBySize[[#This Row],[DistrictGroupTitle]]=$N$2,IF($N$7="All Activities",I294,H294),NA()))</f>
        <v>#N/A</v>
      </c>
    </row>
    <row r="295" spans="1:11" x14ac:dyDescent="0.25">
      <c r="A295" s="1" t="s">
        <v>56</v>
      </c>
      <c r="B295" s="1" t="s">
        <v>57</v>
      </c>
      <c r="C295" s="1" t="s">
        <v>197</v>
      </c>
      <c r="D295" s="1" t="s">
        <v>59</v>
      </c>
      <c r="E295" s="1" t="s">
        <v>198</v>
      </c>
      <c r="F295">
        <v>282.37</v>
      </c>
      <c r="G295" vm="175">
        <f t="shared" si="9"/>
        <v>283.07</v>
      </c>
      <c r="H29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Row],[DistTitle]]&amp;"]")/G295,"")</f>
        <v/>
      </c>
      <c r="I295" s="49">
        <f>IFERROR(CUBEVALUE("ThisWorkbookDataModel","[Measures].[Exp]","[Expenditures].[SchoolYear].["&amp;$N$6&amp;"]","[Expenditures].[DistTitle].["&amp;DistrictBySize[[#This Row],[DistTitle]]&amp;"]")/G295,"")</f>
        <v>19237.606987670893</v>
      </c>
      <c r="J295" s="49" t="e">
        <f t="shared" si="8"/>
        <v>#N/A</v>
      </c>
      <c r="K295" s="51" t="e">
        <f>IF(G295="",NA(),IF(DistrictBySize[[#This Row],[DistrictGroupTitle]]=$N$2,IF($N$7="All Activities",I295,H295),NA()))</f>
        <v>#N/A</v>
      </c>
    </row>
    <row r="296" spans="1:11" x14ac:dyDescent="0.25">
      <c r="A296" s="1" t="s">
        <v>56</v>
      </c>
      <c r="B296" s="1" t="s">
        <v>57</v>
      </c>
      <c r="C296" s="1" t="s">
        <v>644</v>
      </c>
      <c r="D296" s="1" t="s">
        <v>258</v>
      </c>
      <c r="E296" s="1" t="s">
        <v>645</v>
      </c>
      <c r="F296">
        <v>5335.93</v>
      </c>
      <c r="G296" vm="178">
        <f t="shared" si="9"/>
        <v>5379.73</v>
      </c>
      <c r="H29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Row],[DistTitle]]&amp;"]")/G296,"")</f>
        <v/>
      </c>
      <c r="I296" s="49">
        <f>IFERROR(CUBEVALUE("ThisWorkbookDataModel","[Measures].[Exp]","[Expenditures].[SchoolYear].["&amp;$N$6&amp;"]","[Expenditures].[DistTitle].["&amp;DistrictBySize[[#This Row],[DistTitle]]&amp;"]")/G296,"")</f>
        <v>18199.400637206705</v>
      </c>
      <c r="J296" s="49" t="e">
        <f t="shared" si="8"/>
        <v>#N/A</v>
      </c>
      <c r="K296" s="51" t="e">
        <f>IF(G296="",NA(),IF(DistrictBySize[[#This Row],[DistrictGroupTitle]]=$N$2,IF($N$7="All Activities",I296,H296),NA()))</f>
        <v>#N/A</v>
      </c>
    </row>
    <row r="297" spans="1:11" x14ac:dyDescent="0.25">
      <c r="A297" s="1" t="s">
        <v>56</v>
      </c>
      <c r="B297" s="1" t="s">
        <v>57</v>
      </c>
      <c r="C297" s="1" t="s">
        <v>700</v>
      </c>
      <c r="D297" s="1" t="s">
        <v>227</v>
      </c>
      <c r="E297" s="1" t="s">
        <v>701</v>
      </c>
      <c r="F297">
        <v>3140.81</v>
      </c>
      <c r="G297" vm="265">
        <f t="shared" si="9"/>
        <v>3141.09</v>
      </c>
      <c r="H29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Row],[DistTitle]]&amp;"]")/G297,"")</f>
        <v/>
      </c>
      <c r="I297" s="49">
        <f>IFERROR(CUBEVALUE("ThisWorkbookDataModel","[Measures].[Exp]","[Expenditures].[SchoolYear].["&amp;$N$6&amp;"]","[Expenditures].[DistTitle].["&amp;DistrictBySize[[#This Row],[DistTitle]]&amp;"]")/G297,"")</f>
        <v>20344.522573374208</v>
      </c>
      <c r="J297" s="49" vm="265">
        <f t="shared" si="8"/>
        <v>3141.09</v>
      </c>
      <c r="K297" s="51">
        <f>IF(G297="",NA(),IF(DistrictBySize[[#This Row],[DistrictGroupTitle]]=$N$2,IF($N$7="All Activities",I297,H297),NA()))</f>
        <v>20344.522573374208</v>
      </c>
    </row>
    <row r="298" spans="1:11" x14ac:dyDescent="0.25">
      <c r="A298" s="1" t="s">
        <v>56</v>
      </c>
      <c r="B298" s="1" t="s">
        <v>57</v>
      </c>
      <c r="C298" s="1" t="s">
        <v>325</v>
      </c>
      <c r="D298" s="1" t="s">
        <v>233</v>
      </c>
      <c r="E298" s="1" t="s">
        <v>326</v>
      </c>
      <c r="F298">
        <v>909.29</v>
      </c>
      <c r="G298" vm="226">
        <f t="shared" si="9"/>
        <v>913.46</v>
      </c>
      <c r="H29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Row],[DistTitle]]&amp;"]")/G298,"")</f>
        <v/>
      </c>
      <c r="I298" s="49">
        <f>IFERROR(CUBEVALUE("ThisWorkbookDataModel","[Measures].[Exp]","[Expenditures].[SchoolYear].["&amp;$N$6&amp;"]","[Expenditures].[DistTitle].["&amp;DistrictBySize[[#This Row],[DistTitle]]&amp;"]")/G298,"")</f>
        <v>18306.098121428411</v>
      </c>
      <c r="J298" s="49" t="e">
        <f t="shared" si="8"/>
        <v>#N/A</v>
      </c>
      <c r="K298" s="51" t="e">
        <f>IF(G298="",NA(),IF(DistrictBySize[[#This Row],[DistrictGroupTitle]]=$N$2,IF($N$7="All Activities",I298,H298),NA()))</f>
        <v>#N/A</v>
      </c>
    </row>
    <row r="299" spans="1:11" x14ac:dyDescent="0.25">
      <c r="A299" s="1" t="s">
        <v>56</v>
      </c>
      <c r="B299" s="1" t="s">
        <v>57</v>
      </c>
      <c r="C299" s="1" t="s">
        <v>273</v>
      </c>
      <c r="D299" s="1" t="s">
        <v>230</v>
      </c>
      <c r="E299" s="1" t="s">
        <v>274</v>
      </c>
      <c r="F299">
        <v>2656.5</v>
      </c>
      <c r="G299" vm="232">
        <f t="shared" si="9"/>
        <v>2746.36</v>
      </c>
      <c r="H29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Row],[DistTitle]]&amp;"]")/G299,"")</f>
        <v/>
      </c>
      <c r="I299" s="49">
        <f>IFERROR(CUBEVALUE("ThisWorkbookDataModel","[Measures].[Exp]","[Expenditures].[SchoolYear].["&amp;$N$6&amp;"]","[Expenditures].[DistTitle].["&amp;DistrictBySize[[#This Row],[DistTitle]]&amp;"]")/G299,"")</f>
        <v>17841.368374867096</v>
      </c>
      <c r="J299" s="49" t="e">
        <f t="shared" si="8"/>
        <v>#N/A</v>
      </c>
      <c r="K299" s="51" t="e">
        <f>IF(G299="",NA(),IF(DistrictBySize[[#This Row],[DistrictGroupTitle]]=$N$2,IF($N$7="All Activities",I299,H299),NA()))</f>
        <v>#N/A</v>
      </c>
    </row>
    <row r="300" spans="1:11" x14ac:dyDescent="0.25">
      <c r="A300" s="1" t="s">
        <v>56</v>
      </c>
      <c r="B300" s="1" t="s">
        <v>57</v>
      </c>
      <c r="C300" s="1" t="s">
        <v>221</v>
      </c>
      <c r="D300" s="1" t="s">
        <v>222</v>
      </c>
      <c r="E300" s="1" t="s">
        <v>223</v>
      </c>
      <c r="F300">
        <v>60.5</v>
      </c>
      <c r="G300" vm="195">
        <f t="shared" si="9"/>
        <v>65.7</v>
      </c>
      <c r="H30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Row],[DistTitle]]&amp;"]")/G300,"")</f>
        <v/>
      </c>
      <c r="I300" s="49">
        <f>IFERROR(CUBEVALUE("ThisWorkbookDataModel","[Measures].[Exp]","[Expenditures].[SchoolYear].["&amp;$N$6&amp;"]","[Expenditures].[DistTitle].["&amp;DistrictBySize[[#This Row],[DistTitle]]&amp;"]")/G300,"")</f>
        <v>44536.920091324195</v>
      </c>
      <c r="J300" s="49" t="e">
        <f t="shared" si="8"/>
        <v>#N/A</v>
      </c>
      <c r="K300" s="51" t="e">
        <f>IF(G300="",NA(),IF(DistrictBySize[[#This Row],[DistrictGroupTitle]]=$N$2,IF($N$7="All Activities",I300,H300),NA()))</f>
        <v>#N/A</v>
      </c>
    </row>
    <row r="301" spans="1:11" x14ac:dyDescent="0.25">
      <c r="A301" s="1" t="s">
        <v>56</v>
      </c>
      <c r="B301" s="1" t="s">
        <v>57</v>
      </c>
      <c r="C301" s="1" t="s">
        <v>81</v>
      </c>
      <c r="D301" s="1" t="s">
        <v>59</v>
      </c>
      <c r="E301" s="1" t="s">
        <v>82</v>
      </c>
      <c r="F301">
        <v>257.5</v>
      </c>
      <c r="G301" vm="347">
        <f t="shared" si="9"/>
        <v>255.19</v>
      </c>
      <c r="H30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Row],[DistTitle]]&amp;"]")/G301,"")</f>
        <v/>
      </c>
      <c r="I301" s="49">
        <f>IFERROR(CUBEVALUE("ThisWorkbookDataModel","[Measures].[Exp]","[Expenditures].[SchoolYear].["&amp;$N$6&amp;"]","[Expenditures].[DistTitle].["&amp;DistrictBySize[[#This Row],[DistTitle]]&amp;"]")/G301,"")</f>
        <v>22740.877738155887</v>
      </c>
      <c r="J301" s="49" t="e">
        <f t="shared" si="8"/>
        <v>#N/A</v>
      </c>
      <c r="K301" s="51" t="e">
        <f>IF(G301="",NA(),IF(DistrictBySize[[#This Row],[DistrictGroupTitle]]=$N$2,IF($N$7="All Activities",I301,H301),NA()))</f>
        <v>#N/A</v>
      </c>
    </row>
    <row r="302" spans="1:11" x14ac:dyDescent="0.25">
      <c r="A302" s="1" t="s">
        <v>56</v>
      </c>
      <c r="B302" s="1" t="s">
        <v>57</v>
      </c>
      <c r="C302" s="1" t="s">
        <v>183</v>
      </c>
      <c r="D302" s="1" t="s">
        <v>59</v>
      </c>
      <c r="E302" s="1" t="s">
        <v>184</v>
      </c>
      <c r="F302">
        <v>420.14</v>
      </c>
      <c r="G302" vm="350">
        <f t="shared" si="9"/>
        <v>412.16</v>
      </c>
      <c r="H30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Row],[DistTitle]]&amp;"]")/G302,"")</f>
        <v/>
      </c>
      <c r="I302" s="49">
        <f>IFERROR(CUBEVALUE("ThisWorkbookDataModel","[Measures].[Exp]","[Expenditures].[SchoolYear].["&amp;$N$6&amp;"]","[Expenditures].[DistTitle].["&amp;DistrictBySize[[#This Row],[DistTitle]]&amp;"]")/G302,"")</f>
        <v>33801.011985636636</v>
      </c>
      <c r="J302" s="49" t="e">
        <f t="shared" si="8"/>
        <v>#N/A</v>
      </c>
      <c r="K302" s="51" t="e">
        <f>IF(G302="",NA(),IF(DistrictBySize[[#This Row],[DistrictGroupTitle]]=$N$2,IF($N$7="All Activities",I302,H302),NA()))</f>
        <v>#N/A</v>
      </c>
    </row>
    <row r="303" spans="1:11" x14ac:dyDescent="0.25">
      <c r="A303" s="1" t="s">
        <v>56</v>
      </c>
      <c r="B303" s="1" t="s">
        <v>57</v>
      </c>
      <c r="C303" s="1" t="s">
        <v>257</v>
      </c>
      <c r="D303" s="1" t="s">
        <v>258</v>
      </c>
      <c r="E303" s="1" t="s">
        <v>259</v>
      </c>
      <c r="F303">
        <v>6995.29</v>
      </c>
      <c r="G303" vm="58">
        <f t="shared" si="9"/>
        <v>7102.95</v>
      </c>
      <c r="H30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Row],[DistTitle]]&amp;"]")/G303,"")</f>
        <v/>
      </c>
      <c r="I303" s="49">
        <f>IFERROR(CUBEVALUE("ThisWorkbookDataModel","[Measures].[Exp]","[Expenditures].[SchoolYear].["&amp;$N$6&amp;"]","[Expenditures].[DistTitle].["&amp;DistrictBySize[[#This Row],[DistTitle]]&amp;"]")/G303,"")</f>
        <v>17972.253988835626</v>
      </c>
      <c r="J303" s="49" t="e">
        <f t="shared" si="8"/>
        <v>#N/A</v>
      </c>
      <c r="K303" s="51" t="e">
        <f>IF(G303="",NA(),IF(DistrictBySize[[#This Row],[DistrictGroupTitle]]=$N$2,IF($N$7="All Activities",I303,H303),NA()))</f>
        <v>#N/A</v>
      </c>
    </row>
    <row r="304" spans="1:11" x14ac:dyDescent="0.25">
      <c r="A304" s="1" t="s">
        <v>56</v>
      </c>
      <c r="B304" s="1" t="s">
        <v>57</v>
      </c>
      <c r="C304" s="1" t="s">
        <v>600</v>
      </c>
      <c r="D304" s="1" t="s">
        <v>227</v>
      </c>
      <c r="E304" s="1" t="s">
        <v>601</v>
      </c>
      <c r="F304">
        <v>3391.04</v>
      </c>
      <c r="G304" vm="112">
        <f t="shared" si="9"/>
        <v>3363.29</v>
      </c>
      <c r="H30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Row],[DistTitle]]&amp;"]")/G304,"")</f>
        <v/>
      </c>
      <c r="I304" s="49">
        <f>IFERROR(CUBEVALUE("ThisWorkbookDataModel","[Measures].[Exp]","[Expenditures].[SchoolYear].["&amp;$N$6&amp;"]","[Expenditures].[DistTitle].["&amp;DistrictBySize[[#This Row],[DistTitle]]&amp;"]")/G304,"")</f>
        <v>17306.04627908982</v>
      </c>
      <c r="J304" s="49" vm="112">
        <f t="shared" si="8"/>
        <v>3363.29</v>
      </c>
      <c r="K304" s="51">
        <f>IF(G304="",NA(),IF(DistrictBySize[[#This Row],[DistrictGroupTitle]]=$N$2,IF($N$7="All Activities",I304,H304),NA()))</f>
        <v>17306.04627908982</v>
      </c>
    </row>
    <row r="305" spans="1:11" x14ac:dyDescent="0.25">
      <c r="A305" s="1" t="s">
        <v>56</v>
      </c>
      <c r="B305" s="1" t="s">
        <v>57</v>
      </c>
      <c r="C305" s="1" t="s">
        <v>702</v>
      </c>
      <c r="D305" s="1" t="s">
        <v>258</v>
      </c>
      <c r="E305" s="1" t="s">
        <v>703</v>
      </c>
      <c r="F305">
        <v>5365.07</v>
      </c>
      <c r="G305" vm="126">
        <f t="shared" si="9"/>
        <v>5412.17</v>
      </c>
      <c r="H30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Row],[DistTitle]]&amp;"]")/G305,"")</f>
        <v/>
      </c>
      <c r="I305" s="49">
        <f>IFERROR(CUBEVALUE("ThisWorkbookDataModel","[Measures].[Exp]","[Expenditures].[SchoolYear].["&amp;$N$6&amp;"]","[Expenditures].[DistTitle].["&amp;DistrictBySize[[#This Row],[DistTitle]]&amp;"]")/G305,"")</f>
        <v>15617.575403211649</v>
      </c>
      <c r="J305" s="49" t="e">
        <f t="shared" si="8"/>
        <v>#N/A</v>
      </c>
      <c r="K305" s="51" t="e">
        <f>IF(G305="",NA(),IF(DistrictBySize[[#This Row],[DistrictGroupTitle]]=$N$2,IF($N$7="All Activities",I305,H305),NA()))</f>
        <v>#N/A</v>
      </c>
    </row>
    <row r="306" spans="1:11" x14ac:dyDescent="0.25">
      <c r="A306" s="1" t="s">
        <v>56</v>
      </c>
      <c r="B306" s="1" t="s">
        <v>57</v>
      </c>
      <c r="C306" s="1" t="s">
        <v>201</v>
      </c>
      <c r="D306" s="1" t="s">
        <v>59</v>
      </c>
      <c r="E306" s="1" t="s">
        <v>202</v>
      </c>
      <c r="F306">
        <v>105.69</v>
      </c>
      <c r="G306" vm="147">
        <f t="shared" si="9"/>
        <v>74.959999999999994</v>
      </c>
      <c r="H30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Row],[DistTitle]]&amp;"]")/G306,"")</f>
        <v/>
      </c>
      <c r="I306" s="49">
        <f>IFERROR(CUBEVALUE("ThisWorkbookDataModel","[Measures].[Exp]","[Expenditures].[SchoolYear].["&amp;$N$6&amp;"]","[Expenditures].[DistTitle].["&amp;DistrictBySize[[#This Row],[DistTitle]]&amp;"]")/G306,"")</f>
        <v>34079.086579509072</v>
      </c>
      <c r="J306" s="49" t="e">
        <f t="shared" si="8"/>
        <v>#N/A</v>
      </c>
      <c r="K306" s="51" t="e">
        <f>IF(G306="",NA(),IF(DistrictBySize[[#This Row],[DistrictGroupTitle]]=$N$2,IF($N$7="All Activities",I306,H306),NA()))</f>
        <v>#N/A</v>
      </c>
    </row>
    <row r="307" spans="1:11" x14ac:dyDescent="0.25">
      <c r="A307" s="1" t="s">
        <v>56</v>
      </c>
      <c r="B307" s="1" t="s">
        <v>57</v>
      </c>
      <c r="C307" s="1" t="s">
        <v>133</v>
      </c>
      <c r="D307" s="1" t="s">
        <v>59</v>
      </c>
      <c r="E307" s="1" t="s">
        <v>134</v>
      </c>
      <c r="F307">
        <v>334.6</v>
      </c>
      <c r="G307" vm="176">
        <f t="shared" si="9"/>
        <v>335.42</v>
      </c>
      <c r="H30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Row],[DistTitle]]&amp;"]")/G307,"")</f>
        <v/>
      </c>
      <c r="I307" s="49">
        <f>IFERROR(CUBEVALUE("ThisWorkbookDataModel","[Measures].[Exp]","[Expenditures].[SchoolYear].["&amp;$N$6&amp;"]","[Expenditures].[DistTitle].["&amp;DistrictBySize[[#This Row],[DistTitle]]&amp;"]")/G307,"")</f>
        <v>23652.296106374099</v>
      </c>
      <c r="J307" s="49" t="e">
        <f t="shared" si="8"/>
        <v>#N/A</v>
      </c>
      <c r="K307" s="51" t="e">
        <f>IF(G307="",NA(),IF(DistrictBySize[[#This Row],[DistrictGroupTitle]]=$N$2,IF($N$7="All Activities",I307,H307),NA()))</f>
        <v>#N/A</v>
      </c>
    </row>
    <row r="308" spans="1:11" x14ac:dyDescent="0.25">
      <c r="A308" s="1" t="s">
        <v>56</v>
      </c>
      <c r="B308" s="1" t="s">
        <v>57</v>
      </c>
      <c r="C308" s="1" t="s">
        <v>524</v>
      </c>
      <c r="D308" s="1" t="s">
        <v>227</v>
      </c>
      <c r="E308" s="1" t="s">
        <v>525</v>
      </c>
      <c r="F308">
        <v>4350.22</v>
      </c>
      <c r="G308" vm="223">
        <f t="shared" si="9"/>
        <v>4302.07</v>
      </c>
      <c r="H30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Row],[DistTitle]]&amp;"]")/G308,"")</f>
        <v/>
      </c>
      <c r="I308" s="49">
        <f>IFERROR(CUBEVALUE("ThisWorkbookDataModel","[Measures].[Exp]","[Expenditures].[SchoolYear].["&amp;$N$6&amp;"]","[Expenditures].[DistTitle].["&amp;DistrictBySize[[#This Row],[DistTitle]]&amp;"]")/G308,"")</f>
        <v>16110.853479836454</v>
      </c>
      <c r="J308" s="49" vm="223">
        <f t="shared" si="8"/>
        <v>4302.07</v>
      </c>
      <c r="K308" s="51">
        <f>IF(G308="",NA(),IF(DistrictBySize[[#This Row],[DistrictGroupTitle]]=$N$2,IF($N$7="All Activities",I308,H308),NA()))</f>
        <v>16110.853479836454</v>
      </c>
    </row>
    <row r="309" spans="1:11" x14ac:dyDescent="0.25">
      <c r="A309" s="1" t="s">
        <v>56</v>
      </c>
      <c r="B309" s="1" t="s">
        <v>57</v>
      </c>
      <c r="C309" s="1" t="s">
        <v>444</v>
      </c>
      <c r="D309" s="1" t="s">
        <v>239</v>
      </c>
      <c r="E309" s="1" t="s">
        <v>445</v>
      </c>
      <c r="F309">
        <v>1083.06</v>
      </c>
      <c r="G309" vm="180">
        <f t="shared" si="9"/>
        <v>1084.27</v>
      </c>
      <c r="H30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Row],[DistTitle]]&amp;"]")/G309,"")</f>
        <v/>
      </c>
      <c r="I309" s="49">
        <f>IFERROR(CUBEVALUE("ThisWorkbookDataModel","[Measures].[Exp]","[Expenditures].[SchoolYear].["&amp;$N$6&amp;"]","[Expenditures].[DistTitle].["&amp;DistrictBySize[[#This Row],[DistTitle]]&amp;"]")/G309,"")</f>
        <v>19118.575613085301</v>
      </c>
      <c r="J309" s="49" t="e">
        <f t="shared" si="8"/>
        <v>#N/A</v>
      </c>
      <c r="K309" s="51" t="e">
        <f>IF(G309="",NA(),IF(DistrictBySize[[#This Row],[DistrictGroupTitle]]=$N$2,IF($N$7="All Activities",I309,H309),NA()))</f>
        <v>#N/A</v>
      </c>
    </row>
    <row r="310" spans="1:11" x14ac:dyDescent="0.25">
      <c r="A310" s="1" t="s">
        <v>56</v>
      </c>
      <c r="B310" s="1" t="s">
        <v>57</v>
      </c>
      <c r="C310" s="1" t="s">
        <v>117</v>
      </c>
      <c r="D310" s="1" t="s">
        <v>59</v>
      </c>
      <c r="E310" s="1" t="s">
        <v>118</v>
      </c>
      <c r="F310">
        <v>142.80000000000001</v>
      </c>
      <c r="G310" vm="183">
        <f t="shared" si="9"/>
        <v>163.83000000000001</v>
      </c>
      <c r="H31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Row],[DistTitle]]&amp;"]")/G310,"")</f>
        <v/>
      </c>
      <c r="I310" s="49">
        <f>IFERROR(CUBEVALUE("ThisWorkbookDataModel","[Measures].[Exp]","[Expenditures].[SchoolYear].["&amp;$N$6&amp;"]","[Expenditures].[DistTitle].["&amp;DistrictBySize[[#This Row],[DistTitle]]&amp;"]")/G310,"")</f>
        <v>24503.63230177623</v>
      </c>
      <c r="J310" s="49" t="e">
        <f t="shared" si="8"/>
        <v>#N/A</v>
      </c>
      <c r="K310" s="51" t="e">
        <f>IF(G310="",NA(),IF(DistrictBySize[[#This Row],[DistrictGroupTitle]]=$N$2,IF($N$7="All Activities",I310,H310),NA()))</f>
        <v>#N/A</v>
      </c>
    </row>
    <row r="311" spans="1:11" x14ac:dyDescent="0.25">
      <c r="A311" s="1" t="s">
        <v>56</v>
      </c>
      <c r="B311" s="1" t="s">
        <v>57</v>
      </c>
      <c r="C311" s="1" t="s">
        <v>139</v>
      </c>
      <c r="D311" s="1" t="s">
        <v>59</v>
      </c>
      <c r="E311" s="1" t="s">
        <v>140</v>
      </c>
      <c r="F311">
        <v>223.01</v>
      </c>
      <c r="G311" vm="274">
        <f t="shared" si="9"/>
        <v>225.65</v>
      </c>
      <c r="H31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Row],[DistTitle]]&amp;"]")/G311,"")</f>
        <v/>
      </c>
      <c r="I311" s="49">
        <f>IFERROR(CUBEVALUE("ThisWorkbookDataModel","[Measures].[Exp]","[Expenditures].[SchoolYear].["&amp;$N$6&amp;"]","[Expenditures].[DistTitle].["&amp;DistrictBySize[[#This Row],[DistTitle]]&amp;"]")/G311,"")</f>
        <v>20508.925238200747</v>
      </c>
      <c r="J311" s="49" t="e">
        <f t="shared" si="8"/>
        <v>#N/A</v>
      </c>
      <c r="K311" s="51" t="e">
        <f>IF(G311="",NA(),IF(DistrictBySize[[#This Row],[DistrictGroupTitle]]=$N$2,IF($N$7="All Activities",I311,H311),NA()))</f>
        <v>#N/A</v>
      </c>
    </row>
    <row r="312" spans="1:11" x14ac:dyDescent="0.25">
      <c r="A312" s="1" t="s">
        <v>56</v>
      </c>
      <c r="B312" s="1" t="s">
        <v>57</v>
      </c>
      <c r="C312" s="1" t="s">
        <v>159</v>
      </c>
      <c r="D312" s="1" t="s">
        <v>59</v>
      </c>
      <c r="E312" s="1" t="s">
        <v>160</v>
      </c>
      <c r="F312">
        <v>346.16</v>
      </c>
      <c r="G312" vm="310">
        <f t="shared" si="9"/>
        <v>338.61</v>
      </c>
      <c r="H31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Row],[DistTitle]]&amp;"]")/G312,"")</f>
        <v/>
      </c>
      <c r="I312" s="49">
        <f>IFERROR(CUBEVALUE("ThisWorkbookDataModel","[Measures].[Exp]","[Expenditures].[SchoolYear].["&amp;$N$6&amp;"]","[Expenditures].[DistTitle].["&amp;DistrictBySize[[#This Row],[DistTitle]]&amp;"]")/G312,"")</f>
        <v>22186.937568293906</v>
      </c>
      <c r="J312" s="49" t="e">
        <f t="shared" si="8"/>
        <v>#N/A</v>
      </c>
      <c r="K312" s="51" t="e">
        <f>IF(G312="",NA(),IF(DistrictBySize[[#This Row],[DistrictGroupTitle]]=$N$2,IF($N$7="All Activities",I312,H312),NA()))</f>
        <v>#N/A</v>
      </c>
    </row>
    <row r="313" spans="1:11" x14ac:dyDescent="0.25">
      <c r="A313" s="1" t="s">
        <v>56</v>
      </c>
      <c r="B313" s="1" t="s">
        <v>57</v>
      </c>
      <c r="C313" s="1" t="s">
        <v>91</v>
      </c>
      <c r="D313" s="1" t="s">
        <v>59</v>
      </c>
      <c r="E313" s="1" t="s">
        <v>92</v>
      </c>
      <c r="F313">
        <v>120.8</v>
      </c>
      <c r="G313" vm="348">
        <f t="shared" si="9"/>
        <v>116.99</v>
      </c>
      <c r="H313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Row],[DistTitle]]&amp;"]")/G313,"")</f>
        <v/>
      </c>
      <c r="I313" s="49">
        <f>IFERROR(CUBEVALUE("ThisWorkbookDataModel","[Measures].[Exp]","[Expenditures].[SchoolYear].["&amp;$N$6&amp;"]","[Expenditures].[DistTitle].["&amp;DistrictBySize[[#This Row],[DistTitle]]&amp;"]")/G313,"")</f>
        <v>29906.115821865122</v>
      </c>
      <c r="J313" s="49" t="e">
        <f t="shared" si="8"/>
        <v>#N/A</v>
      </c>
      <c r="K313" s="51" t="e">
        <f>IF(G313="",NA(),IF(DistrictBySize[[#This Row],[DistrictGroupTitle]]=$N$2,IF($N$7="All Activities",I313,H313),NA()))</f>
        <v>#N/A</v>
      </c>
    </row>
    <row r="314" spans="1:11" x14ac:dyDescent="0.25">
      <c r="A314" s="1" t="s">
        <v>56</v>
      </c>
      <c r="B314" s="1" t="s">
        <v>57</v>
      </c>
      <c r="C314" s="1" t="s">
        <v>454</v>
      </c>
      <c r="D314" s="1" t="s">
        <v>233</v>
      </c>
      <c r="E314" s="1" t="s">
        <v>455</v>
      </c>
      <c r="F314">
        <v>770.46</v>
      </c>
      <c r="G314" vm="240">
        <f t="shared" si="9"/>
        <v>802.94</v>
      </c>
      <c r="H314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Row],[DistTitle]]&amp;"]")/G314,"")</f>
        <v/>
      </c>
      <c r="I314" s="49">
        <f>IFERROR(CUBEVALUE("ThisWorkbookDataModel","[Measures].[Exp]","[Expenditures].[SchoolYear].["&amp;$N$6&amp;"]","[Expenditures].[DistTitle].["&amp;DistrictBySize[[#This Row],[DistTitle]]&amp;"]")/G314,"")</f>
        <v>16102.845530176599</v>
      </c>
      <c r="J314" s="49" t="e">
        <f t="shared" si="8"/>
        <v>#N/A</v>
      </c>
      <c r="K314" s="51" t="e">
        <f>IF(G314="",NA(),IF(DistrictBySize[[#This Row],[DistrictGroupTitle]]=$N$2,IF($N$7="All Activities",I314,H314),NA()))</f>
        <v>#N/A</v>
      </c>
    </row>
    <row r="315" spans="1:11" x14ac:dyDescent="0.25">
      <c r="A315" s="1" t="s">
        <v>56</v>
      </c>
      <c r="B315" s="1" t="s">
        <v>57</v>
      </c>
      <c r="C315" s="1" t="s">
        <v>101</v>
      </c>
      <c r="D315" s="1" t="s">
        <v>59</v>
      </c>
      <c r="E315" s="1" t="s">
        <v>102</v>
      </c>
      <c r="F315">
        <v>175.25</v>
      </c>
      <c r="G315" vm="59">
        <f t="shared" si="9"/>
        <v>178.66</v>
      </c>
      <c r="H315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Row],[DistTitle]]&amp;"]")/G315,"")</f>
        <v/>
      </c>
      <c r="I315" s="49">
        <f>IFERROR(CUBEVALUE("ThisWorkbookDataModel","[Measures].[Exp]","[Expenditures].[SchoolYear].["&amp;$N$6&amp;"]","[Expenditures].[DistTitle].["&amp;DistrictBySize[[#This Row],[DistTitle]]&amp;"]")/G315,"")</f>
        <v>23219.492443747902</v>
      </c>
      <c r="J315" s="49" t="e">
        <f t="shared" si="8"/>
        <v>#N/A</v>
      </c>
      <c r="K315" s="51" t="e">
        <f>IF(G315="",NA(),IF(DistrictBySize[[#This Row],[DistrictGroupTitle]]=$N$2,IF($N$7="All Activities",I315,H315),NA()))</f>
        <v>#N/A</v>
      </c>
    </row>
    <row r="316" spans="1:11" x14ac:dyDescent="0.25">
      <c r="A316" s="1" t="s">
        <v>56</v>
      </c>
      <c r="B316" s="1" t="s">
        <v>57</v>
      </c>
      <c r="C316" s="1" t="s">
        <v>430</v>
      </c>
      <c r="D316" s="1" t="s">
        <v>222</v>
      </c>
      <c r="E316" s="1" t="s">
        <v>431</v>
      </c>
      <c r="F316">
        <v>89.18</v>
      </c>
      <c r="G316" vm="113">
        <f t="shared" si="9"/>
        <v>100.43</v>
      </c>
      <c r="H316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Row],[DistTitle]]&amp;"]")/G316,"")</f>
        <v/>
      </c>
      <c r="I316" s="49">
        <f>IFERROR(CUBEVALUE("ThisWorkbookDataModel","[Measures].[Exp]","[Expenditures].[SchoolYear].["&amp;$N$6&amp;"]","[Expenditures].[DistTitle].["&amp;DistrictBySize[[#This Row],[DistTitle]]&amp;"]")/G316,"")</f>
        <v>26706.103554714726</v>
      </c>
      <c r="J316" s="49" t="e">
        <f t="shared" si="8"/>
        <v>#N/A</v>
      </c>
      <c r="K316" s="51" t="e">
        <f>IF(G316="",NA(),IF(DistrictBySize[[#This Row],[DistrictGroupTitle]]=$N$2,IF($N$7="All Activities",I316,H316),NA()))</f>
        <v>#N/A</v>
      </c>
    </row>
    <row r="317" spans="1:11" x14ac:dyDescent="0.25">
      <c r="A317" s="1" t="s">
        <v>56</v>
      </c>
      <c r="B317" s="1" t="s">
        <v>57</v>
      </c>
      <c r="C317" s="1" t="s">
        <v>295</v>
      </c>
      <c r="D317" s="1" t="s">
        <v>230</v>
      </c>
      <c r="E317" s="1" t="s">
        <v>296</v>
      </c>
      <c r="F317">
        <v>2370.85</v>
      </c>
      <c r="G317" vm="72">
        <f t="shared" si="9"/>
        <v>2351.11</v>
      </c>
      <c r="H317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Row],[DistTitle]]&amp;"]")/G317,"")</f>
        <v/>
      </c>
      <c r="I317" s="49">
        <f>IFERROR(CUBEVALUE("ThisWorkbookDataModel","[Measures].[Exp]","[Expenditures].[SchoolYear].["&amp;$N$6&amp;"]","[Expenditures].[DistTitle].["&amp;DistrictBySize[[#This Row],[DistTitle]]&amp;"]")/G317,"")</f>
        <v>18980.034256159855</v>
      </c>
      <c r="J317" s="49" t="e">
        <f t="shared" si="8"/>
        <v>#N/A</v>
      </c>
      <c r="K317" s="51" t="e">
        <f>IF(G317="",NA(),IF(DistrictBySize[[#This Row],[DistrictGroupTitle]]=$N$2,IF($N$7="All Activities",I317,H317),NA()))</f>
        <v>#N/A</v>
      </c>
    </row>
    <row r="318" spans="1:11" x14ac:dyDescent="0.25">
      <c r="A318" s="1" t="s">
        <v>56</v>
      </c>
      <c r="B318" s="1" t="s">
        <v>57</v>
      </c>
      <c r="C318" s="1" t="s">
        <v>219</v>
      </c>
      <c r="D318" s="1" t="s">
        <v>59</v>
      </c>
      <c r="E318" s="1" t="s">
        <v>220</v>
      </c>
      <c r="F318">
        <v>131.80000000000001</v>
      </c>
      <c r="G318" vm="137">
        <f t="shared" si="9"/>
        <v>138.6</v>
      </c>
      <c r="H318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Row],[DistTitle]]&amp;"]")/G318,"")</f>
        <v/>
      </c>
      <c r="I318" s="49">
        <f>IFERROR(CUBEVALUE("ThisWorkbookDataModel","[Measures].[Exp]","[Expenditures].[SchoolYear].["&amp;$N$6&amp;"]","[Expenditures].[DistTitle].["&amp;DistrictBySize[[#This Row],[DistTitle]]&amp;"]")/G318,"")</f>
        <v>10381.112121212122</v>
      </c>
      <c r="J318" s="49" t="e">
        <f t="shared" si="8"/>
        <v>#N/A</v>
      </c>
      <c r="K318" s="51" t="e">
        <f>IF(G318="",NA(),IF(DistrictBySize[[#This Row],[DistrictGroupTitle]]=$N$2,IF($N$7="All Activities",I318,H318),NA()))</f>
        <v>#N/A</v>
      </c>
    </row>
    <row r="319" spans="1:11" x14ac:dyDescent="0.25">
      <c r="A319" s="1" t="s">
        <v>56</v>
      </c>
      <c r="B319" s="1" t="s">
        <v>57</v>
      </c>
      <c r="C319" s="1" t="s">
        <v>680</v>
      </c>
      <c r="D319" s="1" t="s">
        <v>236</v>
      </c>
      <c r="E319" s="1" t="s">
        <v>681</v>
      </c>
      <c r="F319">
        <v>15356.15</v>
      </c>
      <c r="G319" vm="177">
        <f t="shared" si="9"/>
        <v>15335.67</v>
      </c>
      <c r="H319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Row],[DistTitle]]&amp;"]")/G319,"")</f>
        <v/>
      </c>
      <c r="I319" s="49">
        <f>IFERROR(CUBEVALUE("ThisWorkbookDataModel","[Measures].[Exp]","[Expenditures].[SchoolYear].["&amp;$N$6&amp;"]","[Expenditures].[DistTitle].["&amp;DistrictBySize[[#This Row],[DistTitle]]&amp;"]")/G319,"")</f>
        <v>18769.957161310853</v>
      </c>
      <c r="J319" s="49" t="e">
        <f t="shared" si="8"/>
        <v>#N/A</v>
      </c>
      <c r="K319" s="51" t="e">
        <f>IF(G319="",NA(),IF(DistrictBySize[[#This Row],[DistrictGroupTitle]]=$N$2,IF($N$7="All Activities",I319,H319),NA()))</f>
        <v>#N/A</v>
      </c>
    </row>
    <row r="320" spans="1:11" x14ac:dyDescent="0.25">
      <c r="A320" s="1" t="s">
        <v>56</v>
      </c>
      <c r="B320" s="1" t="s">
        <v>57</v>
      </c>
      <c r="C320" s="1" t="s">
        <v>626</v>
      </c>
      <c r="D320" s="1" t="s">
        <v>258</v>
      </c>
      <c r="E320" s="1" t="s">
        <v>627</v>
      </c>
      <c r="F320">
        <v>5606.74</v>
      </c>
      <c r="G320" vm="179">
        <f t="shared" si="9"/>
        <v>5694.02</v>
      </c>
      <c r="H320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Row],[DistTitle]]&amp;"]")/G320,"")</f>
        <v/>
      </c>
      <c r="I320" s="49">
        <f>IFERROR(CUBEVALUE("ThisWorkbookDataModel","[Measures].[Exp]","[Expenditures].[SchoolYear].["&amp;$N$6&amp;"]","[Expenditures].[DistTitle].["&amp;DistrictBySize[[#This Row],[DistTitle]]&amp;"]")/G320,"")</f>
        <v>17604.868528737163</v>
      </c>
      <c r="J320" s="49" t="e">
        <f t="shared" si="8"/>
        <v>#N/A</v>
      </c>
      <c r="K320" s="51" t="e">
        <f>IF(G320="",NA(),IF(DistrictBySize[[#This Row],[DistrictGroupTitle]]=$N$2,IF($N$7="All Activities",I320,H320),NA()))</f>
        <v>#N/A</v>
      </c>
    </row>
    <row r="321" spans="1:11" x14ac:dyDescent="0.25">
      <c r="A321" s="1" t="s">
        <v>56</v>
      </c>
      <c r="B321" s="1" t="s">
        <v>57</v>
      </c>
      <c r="C321" s="1" t="s">
        <v>698</v>
      </c>
      <c r="D321" s="1" t="s">
        <v>239</v>
      </c>
      <c r="E321" s="1" t="s">
        <v>699</v>
      </c>
      <c r="F321">
        <v>1323.08</v>
      </c>
      <c r="G321" vm="32">
        <f t="shared" si="9"/>
        <v>1336.27</v>
      </c>
      <c r="H321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Row],[DistTitle]]&amp;"]")/G321,"")</f>
        <v/>
      </c>
      <c r="I321" s="49">
        <f>IFERROR(CUBEVALUE("ThisWorkbookDataModel","[Measures].[Exp]","[Expenditures].[SchoolYear].["&amp;$N$6&amp;"]","[Expenditures].[DistTitle].["&amp;DistrictBySize[[#This Row],[DistTitle]]&amp;"]")/G321,"")</f>
        <v>16062.612780351275</v>
      </c>
      <c r="J321" s="49" t="e">
        <f t="shared" si="8"/>
        <v>#N/A</v>
      </c>
      <c r="K321" s="51" t="e">
        <f>IF(G321="",NA(),IF(DistrictBySize[[#This Row],[DistrictGroupTitle]]=$N$2,IF($N$7="All Activities",I321,H321),NA()))</f>
        <v>#N/A</v>
      </c>
    </row>
    <row r="322" spans="1:11" x14ac:dyDescent="0.25">
      <c r="G322" t="str">
        <f t="shared" si="9"/>
        <v/>
      </c>
      <c r="H322" s="49" t="str">
        <f>IFERROR(CUBEVALUE("ThisWorkbookDataModel","[Measures].[Exp]","[Expenditures].[ActivityCategoryTitle].["&amp;$N$7&amp;"]","[Expenditures].[SchoolYear].["&amp;$N$6&amp;"]","[Expenditures].[DistTitle].["&amp;DistrictBySize[[#This Row],[DistTitle]]&amp;"]")/G322,"")</f>
        <v/>
      </c>
      <c r="I322" s="49" t="str">
        <f>IFERROR(CUBEVALUE("ThisWorkbookDataModel","[Measures].[Exp]","[Expenditures].[SchoolYear].["&amp;$N$6&amp;"]","[Expenditures].[DistTitle].["&amp;DistrictBySize[[#This Row],[DistTitle]]&amp;"]")/G322,"")</f>
        <v/>
      </c>
      <c r="J322" s="49" t="e">
        <f t="shared" ref="J322" si="10">IF(ISNA(K322),NA(),G322)</f>
        <v>#N/A</v>
      </c>
      <c r="K322" s="51" t="e">
        <f>IF(G322="",NA(),IF(DistrictBySize[[#This Row],[DistrictGroupTitle]]=$N$2,IF($N$7="All Activities",I322,H322),NA()))</f>
        <v>#N/A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E x p e n d i t u r e s _ b b 7 c 5 d f 0 - c 7 2 8 - 4 6 e 3 - b 0 2 b - 4 6 8 5 2 b 4 6 6 8 5 0 , D i s t r i c t B y S i z e - e d f 4 4 e a 2 - 7 c 3 c - 4 2 3 b - a b 7 1 - 1 3 d 1 d c c d 4 7 e a , E n r o l l m e n t _ 7 4 1 2 f 8 2 a - 0 6 8 a - 4 7 6 a - 9 a c 5 - 8 0 6 0 7 d d d 1 1 9 b ] ] > < / C u s t o m C o n t e n t > < / G e m i n i > 
</file>

<file path=customXml/item1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 4 9 < / H e i g h t > < / S a n d b o x E d i t o r . F o r m u l a B a r S t a t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 E x p e n d i t u r e s 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 E x p e n d i t u r e s 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 C o l u m n s \ V e r T t l 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 C o l u m n s \ D i s t T i t l e 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 C o l u m n s \ A c t i v i t y C a t e g o r y T i t l e 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 E n r o l l m e n t 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 E n r o l l m e n t 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 C o l u m n s \ D i s t T i t l e 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 C o l u m n s \ V e r T t l 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 C o l u m n s \ E n r o l l m e n t 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 D i s t r i c t B y S i z e 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 D i s t r i c t B y S i z e 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 C o l u m n s \ V e r T t l 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 C o l u m n s \ D i s t r i c t G r o u p T i t l e 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 C o l u m n s \ D i s t T i t l e 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 C o l u m n s \ S u m   o f   A m o u n t 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6 7 ] ] > < / C u s t o m C o n t e n t > < / G e m i n i > 
</file>

<file path=customXml/item1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 2 0 2 5 - 0 1 - 2 3 T 1 5 : 2 2 : 3 0 . 7 5 3 0 5 6 - 0 8 : 0 0 < / L a s t P r o c e s s e d T i m e > < / D a t a M o d e l i n g S a n d b o x . S e r i a l i z e d S a n d b o x E r r o r C a c h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E x p e n d i t u r e s _ b b 7 c 5 d f 0 - c 7 2 8 - 4 6 e 3 - b 0 2 b - 4 6 8 5 2 b 4 6 6 8 5 0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S e l e c t e d D i s t r i c t _ 4 a f c d e f a - e b 3 b - 4 8 5 1 - a d c 3 - 1 3 6 d 8 2 e 5 d 8 a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 S e l e c t e d D i s t r i c t < / s t r i n g > < / k e y > < v a l u e > < i n t > 3 0 7 < / i n t > < / v a l u e > < / i t e m > < / C o l u m n W i d t h s > < C o l u m n D i s p l a y I n d e x > < i t e m > < k e y > < s t r i n g > S e l e c t e d D i s t r i c t 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D i s t r i c t B y S i z e - e d f 4 4 e a 2 - 7 c 3 c - 4 2 3 b - a b 7 1 - 1 3 d 1 d c c d 4 7 e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 S c h o o l Y e a r < / s t r i n g > < / k e y > < v a l u e > < i n t > 1 0 3 < / i n t > < / v a l u e > < / i t e m > < i t e m > < k e y > < s t r i n g > V e r T t l < / s t r i n g > < / k e y > < v a l u e > < i n t > 7 3 < / i n t > < / v a l u e > < / i t e m > < i t e m > < k e y > < s t r i n g > D i s t C o d e < / s t r i n g > < / k e y > < v a l u e > < i n t > 9 2 < / i n t > < / v a l u e > < / i t e m > < i t e m > < k e y > < s t r i n g > D i s t r i c t G r o u p T i t l e < / s t r i n g > < / k e y > < v a l u e > < i n t > 1 4 6 < / i n t > < / v a l u e > < / i t e m > < i t e m > < k e y > < s t r i n g > D i s t T i t l e < / s t r i n g > < / k e y > < v a l u e > < i n t > 8 8 < / i n t > < / v a l u e > < / i t e m > < i t e m > < k e y > < s t r i n g > S u m   o f   A m o u n t < / s t r i n g > < / k e y > < v a l u e > < i n t > 1 3 2 < / i n t > < / v a l u e > < / i t e m > < / C o l u m n W i d t h s > < C o l u m n D i s p l a y I n d e x > < i t e m > < k e y > < s t r i n g > S c h o o l Y e a r < / s t r i n g > < / k e y > < v a l u e > < i n t > 0 < / i n t > < / v a l u e > < / i t e m > < i t e m > < k e y > < s t r i n g > V e r T t l < / s t r i n g > < / k e y > < v a l u e > < i n t > 1 < / i n t > < / v a l u e > < / i t e m > < i t e m > < k e y > < s t r i n g > D i s t C o d e < / s t r i n g > < / k e y > < v a l u e > < i n t > 2 < / i n t > < / v a l u e > < / i t e m > < i t e m > < k e y > < s t r i n g > D i s t r i c t G r o u p T i t l e < / s t r i n g > < / k e y > < v a l u e > < i n t > 3 < / i n t > < / v a l u e > < / i t e m > < i t e m > < k e y > < s t r i n g > D i s t T i t l e < / s t r i n g > < / k e y > < v a l u e > < i n t > 4 < / i n t > < / v a l u e > < / i t e m > < i t e m > < k e y > < s t r i n g > S u m   o f   A m o u n t 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9.xml>��< ? x m l   v e r s i o n = " 1 . 0 "   e n c o d i n g = " u t f - 1 6 " ? > < D a t a M a s h u p   s q m i d = " 5 8 9 a a 5 6 7 - f e d 1 - 4 a b 7 - 9 d a 7 - 3 f 7 d d 3 b 7 f d d 7 "   x m l n s = " h t t p : / / s c h e m a s . m i c r o s o f t . c o m / D a t a M a s h u p " > A A A A A E o F A A B Q S w M E F A A C A A g A O H 0 7 W h V 9 t P W j A A A A 9 g A A A B I A H A B D b 2 5 m a W c v U G F j a 2 F n Z S 5 4 b W w g o h g A K K A U A A A A A A A A A A A A A A A A A A A A A A A A A A A A h Y + x D o I w F E V / h X S n h b I o e Z T B V R I T o n F t S s V G e B h a L P / m 4 C f 5 C 2 I U d X O 8 5 5 7 h 3 v v 1 B v n Y N s F F 9 9 Z 0 m J G Y R i T Q q L r K Y J 2 R w R 3 C B c k F b K Q 6 y V o H k 4 w 2 H W 2 V k a N z 5 5 Q x 7 z 3 1 C e 3 6 m v E o i t m + W J f q q F t J P r L 5 L 4 c G r Z O o N B G w e 4 0 R n M Y J p 5 w v a Q R s h l A Y / A p 8 2 v t s f y C s h s Y N v R Y a w 2 0 J b I 7 A 3 h / E A 1 B L A w Q U A A I A C A A 4 f T t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O H 0 7 W m W R W c Z F A g A A i A o A A B M A H A B G b 3 J t d W x h c y 9 T Z W N 0 a W 9 u M S 5 t I K I Y A C i g F A A A A A A A A A A A A A A A A A A A A A A A A A A A A M 1 U U W + b M B B + R + I / W O w B k C K k 9 n X L J E p I W m 1 t t 0 D b R d M e X O K u q A Z v x k z L f v 2 M w d g E S K J K a I s U M N + d z 9 + d 7 7 s C J S w l O Y j q 9 9 l b 0 z C N 4 h l S t A X h 7 x 8 o 3 6 a s p K g A c 4 A R M w 3 A f x E p a Y I 4 E v 3 E 3 g I y + A g L 5 F g B h h j D z J o B 6 8 P Z O X 9 9 / V w i u p t b U f g x D G I Q J c + E 4 A 2 C 1 F P L G V i m O c w T d I + o x / 8 x w z O w S A t G 0 4 R 5 1 S I g W 7 Q H x S n D H P M 5 5 V 8 p 2 w W Q o e + E 7 r x 9 o P G L 7 q 6 d 1 Z J n 4 / k Z K X P m A j 8 C M W E Q m 8 Z y f X s N O F 1 v + 0 j a / W 3 k W c 8 k Q / c O V 6 6 S a s t Z m V S u W t r K L E g C 8 V S g q p V W Q d N 4 u A z X Y a e m m 6 s F v 5 M 6 U f H h 3 y w G H C R x 5 d M r d x t G W g R Y u W q X x Z f 8 p Z 3 Z A p V j e 0 p b J z 1 u B 9 T d R 6 9 S J 9 6 / C x 5 h j 8 N c z 1 x A p r F a 3 9 5 9 A h e b f 9 W J 1 j f X N N J c F 5 E u N x n 4 Y h e l f 9 B 0 g g t z S p Z x e G K a K 0 p K 1 Q j i q 0 l 6 q B B R m T l N f F 1 s N s c B e Q I 1 Z O / J 7 o B g O u d 2 O Y 0 4 f X m A + A X 0 I e X e 8 J N 1 6 B k q d a q l p k 4 K e b e K 5 6 v V K W v T a k + 7 D L X s u H Z g 0 e k V g 5 p N x 1 E i u q R V / r q 4 5 Y 4 W 6 m 0 R J r E S R 4 y E k w 5 j Q + Q Q i 7 E 9 g 9 z 2 t X y o P I 6 j F e j d e z t 6 S T E u Q I B y x i + W N 2 K G q O 2 6 x 8 f B l D o Z Y m 8 a l / 7 9 1 c 0 K O E P W + b l 7 Z H 5 U 3 h h n P M 9 6 d k w w O k 4 c h w O V G x s M i r T 9 x s F P 7 q m D Y X o R C z r / i 4 5 F K T p e D T C R O k T y x w T y 2 m 4 Y 6 u O / U E s B A i 0 A F A A C A A g A O H 0 7 W h V 9 t P W j A A A A 9 g A A A B I A A A A A A A A A A A A A A A A A A A A A A E N v b m Z p Z y 9 Q Y W N r Y W d l L n h t b F B L A Q I t A B Q A A g A I A D h 9 O 1 o P y u m r p A A A A O k A A A A T A A A A A A A A A A A A A A A A A O 8 A A A B b Q 2 9 u d G V u d F 9 U e X B l c 1 0 u e G 1 s U E s B A i 0 A F A A C A A g A O H 0 7 W m W R W c Z F A g A A i A o A A B M A A A A A A A A A A A A A A A A A 4 A E A A E Z v c m 1 1 b G F z L 1 N l Y 3 R p b 2 4 x L m 1 Q S w U G A A A A A A M A A w D C A A A A c g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S x w A A A A A A A A p H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X h w Z W 5 k a X R 1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w I i A v P j x F b n R y e S B U e X B l P S J G a W x s Z W R D b 2 1 w b G V 0 Z V J l c 3 V s d F R v V 2 9 y a 3 N o Z W V 0 I i B W Y W x 1 Z T 0 i b D A i I C 8 + P E V u d H J 5 I F R 5 c G U 9 I k Z p b G x M Y X N 0 V X B k Y X R l Z C I g V m F s d W U 9 I m Q y M D I 1 L T A x L T I 3 V D I z O j Q x O j Q 2 L j c x N T E 3 M T N a I i A v P j x F b n R y e S B U e X B l P S J G a W x s R X J y b 3 J D b 3 V u d C I g V m F s d W U 9 I m w w I i A v P j x F b n R y e S B U e X B l P S J R d W V y e U l E I i B W Y W x 1 Z T 0 i c z Z m O T I 0 Y j U 0 L W I z N z Q t N D M 2 Z C 1 i M z R k L T F k M W Y y Z T k 1 M m R k Z C I g L z 4 8 R W 5 0 c n k g V H l w Z T 0 i R m l s b E N v b H V t b l R 5 c G V z I i B W Y W x 1 Z T 0 i c 0 J n W U d C Z 1 l Q I i A v P j x F b n R y e S B U e X B l P S J G a W x s R X J y b 3 J D b 2 R l I i B W Y W x 1 Z T 0 i c 1 V u a 2 5 v d 2 4 i I C 8 + P E V u d H J 5 I F R 5 c G U 9 I k Z p b G x D b 2 x 1 b W 5 O Y W 1 l c y I g V m F s d W U 9 I n N b J n F 1 b 3 Q 7 U 2 N o b 2 9 s W W V h c i Z x d W 9 0 O y w m c X V v d D t W Z X J U d G w m c X V v d D s s J n F 1 b 3 Q 7 R G l z d E N v Z G U m c X V v d D s s J n F 1 b 3 Q 7 R G l z d F R p d G x l J n F 1 b 3 Q 7 L C Z x d W 9 0 O 0 F j d G l 2 a X R 5 Q 2 F 0 Z W d v c n l U a X R s Z S Z x d W 9 0 O y w m c X V v d D t U b 3 R h b C Z x d W 9 0 O 1 0 i I C 8 + P E V u d H J 5 I F R 5 c G U 9 I k Z p b G x D b 3 V u d C I g V m F s d W U 9 I m w 2 M j E 4 M i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e H B l b m R p d H V y Z X M v U 2 9 1 c m N l L n t T Y 2 h v b 2 x Z Z W F y L D B 9 J n F 1 b 3 Q 7 L C Z x d W 9 0 O 1 N l Y 3 R p b 2 4 x L 0 V 4 c G V u Z G l 0 d X J l c y 9 T b 3 V y Y 2 U u e 1 Z l c l R 0 b C w x f S Z x d W 9 0 O y w m c X V v d D t T Z W N 0 a W 9 u M S 9 F e H B l b m R p d H V y Z X M v U 2 9 1 c m N l L n t E a X N 0 Q 2 9 k Z S w y f S Z x d W 9 0 O y w m c X V v d D t T Z W N 0 a W 9 u M S 9 F e H B l b m R p d H V y Z X M v U 2 9 1 c m N l L n t E a X N 0 V G l 0 b G U s M 3 0 m c X V v d D s s J n F 1 b 3 Q 7 U 2 V j d G l v b j E v R X h w Z W 5 k a X R 1 c m V z L 1 N v d X J j Z S 5 7 Q W N 0 a X Z p d H l D Y X R l Z 2 9 y e V R p d G x l L D R 9 J n F 1 b 3 Q 7 L C Z x d W 9 0 O 1 N l Y 3 R p b 2 4 x L 0 V 4 c G V u Z G l 0 d X J l c y 9 T b 3 V y Y 2 U u e 1 R v d G F s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V 4 c G V u Z G l 0 d X J l c y 9 T b 3 V y Y 2 U u e 1 N j a G 9 v b F l l Y X I s M H 0 m c X V v d D s s J n F 1 b 3 Q 7 U 2 V j d G l v b j E v R X h w Z W 5 k a X R 1 c m V z L 1 N v d X J j Z S 5 7 V m V y V H R s L D F 9 J n F 1 b 3 Q 7 L C Z x d W 9 0 O 1 N l Y 3 R p b 2 4 x L 0 V 4 c G V u Z G l 0 d X J l c y 9 T b 3 V y Y 2 U u e 0 R p c 3 R D b 2 R l L D J 9 J n F 1 b 3 Q 7 L C Z x d W 9 0 O 1 N l Y 3 R p b 2 4 x L 0 V 4 c G V u Z G l 0 d X J l c y 9 T b 3 V y Y 2 U u e 0 R p c 3 R U a X R s Z S w z f S Z x d W 9 0 O y w m c X V v d D t T Z W N 0 a W 9 u M S 9 F e H B l b m R p d H V y Z X M v U 2 9 1 c m N l L n t B Y 3 R p d m l 0 e U N h d G V n b 3 J 5 V G l 0 b G U s N H 0 m c X V v d D s s J n F 1 b 3 Q 7 U 2 V j d G l v b j E v R X h w Z W 5 k a X R 1 c m V z L 1 N v d X J j Z S 5 7 V G 9 0 Y W w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4 c G V u Z G l 0 d X J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0 c m l j d E J 5 U 2 l 6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G V k Q 2 9 t c G x l d G V S Z X N 1 b H R U b 1 d v c m t z a G V l d C I g V m F s d W U 9 I m w x I i A v P j x F b n R y e S B U e X B l P S J R d W V y e U l E I i B W Y W x 1 Z T 0 i c 2 N h N G I 3 M D Q 4 L T R l Y T c t N G Q 5 M S 0 5 O D Y w L W Q 1 M z E x Y m I 3 Z j F k N i I g L z 4 8 R W 5 0 c n k g V H l w Z T 0 i R m l s b E x h c 3 R V c G R h d G V k I i B W Y W x 1 Z T 0 i Z D I w M j U t M D E t M j N U M j I 6 N D Y 6 N T c u M j M 4 M D Y z M V o i I C 8 + P E V u d H J 5 I F R 5 c G U 9 I l J l Y 2 9 2 Z X J 5 V G F y Z 2 V 0 U 2 h l Z X Q i I F Z h b H V l P S J z R G l z d H J p Y 3 R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0 R p c 3 R y a W N 0 Q n l T a X p l I i A v P j x F b n R y e S B U e X B l P S J G a W x s R X J y b 3 J D b 3 V u d C I g V m F s d W U 9 I m w w I i A v P j x F b n R y e S B U e X B l P S J G a W x s Q 2 9 s d W 1 u V H l w Z X M i I F Z h b H V l P S J z Q m d Z R 0 J n W V A i I C 8 + P E V u d H J 5 I F R 5 c G U 9 I k Z p b G x F c n J v c k N v Z G U i I F Z h b H V l P S J z V W 5 r b m 9 3 b i I g L z 4 8 R W 5 0 c n k g V H l w Z T 0 i R m l s b E N v b H V t b k 5 h b W V z I i B W Y W x 1 Z T 0 i c 1 s m c X V v d D t T Y 2 h v b 2 x Z Z W F y J n F 1 b 3 Q 7 L C Z x d W 9 0 O 1 Z l c l R 0 b C Z x d W 9 0 O y w m c X V v d D t E a X N 0 Q 2 9 k Z S Z x d W 9 0 O y w m c X V v d D t E a X N 0 c m l j d E d y b 3 V w V G l 0 b G U m c X V v d D s s J n F 1 b 3 Q 7 R G l z d F R p d G x l J n F 1 b 3 Q 7 L C Z x d W 9 0 O 1 N 1 b S B v Z i B B b W 9 1 b n Q m c X V v d D t d I i A v P j x F b n R y e S B U e X B l P S J G a W x s Q 2 9 1 b n Q i I F Z h b H V l P S J s M z I w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c 3 R y a W N 0 Q n l T a X p l L 1 N v d X J j Z S 5 7 U 2 N o b 2 9 s W W V h c i w w f S Z x d W 9 0 O y w m c X V v d D t T Z W N 0 a W 9 u M S 9 E a X N 0 c m l j d E J 5 U 2 l 6 Z S 9 T b 3 V y Y 2 U u e 1 Z l c l R 0 b C w x f S Z x d W 9 0 O y w m c X V v d D t T Z W N 0 a W 9 u M S 9 E a X N 0 c m l j d E J 5 U 2 l 6 Z S 9 T b 3 V y Y 2 U u e 0 R p c 3 R D b 2 R l L D J 9 J n F 1 b 3 Q 7 L C Z x d W 9 0 O 1 N l Y 3 R p b 2 4 x L 0 R p c 3 R y a W N 0 Q n l T a X p l L 1 N v d X J j Z S 5 7 R G l z d H J p Y 3 R H c m 9 1 c F R p d G x l L D N 9 J n F 1 b 3 Q 7 L C Z x d W 9 0 O 1 N l Y 3 R p b 2 4 x L 0 R p c 3 R y a W N 0 Q n l T a X p l L 1 N v d X J j Z S 5 7 R G l z d F R p d G x l L D R 9 J n F 1 b 3 Q 7 L C Z x d W 9 0 O 1 N l Y 3 R p b 2 4 x L 0 R p c 3 R y a W N 0 Q n l T a X p l L 1 N v d X J j Z S 5 7 U 3 V t I G 9 m I E F t b 3 V u d C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E a X N 0 c m l j d E J 5 U 2 l 6 Z S 9 T b 3 V y Y 2 U u e 1 N j a G 9 v b F l l Y X I s M H 0 m c X V v d D s s J n F 1 b 3 Q 7 U 2 V j d G l v b j E v R G l z d H J p Y 3 R C e V N p e m U v U 2 9 1 c m N l L n t W Z X J U d G w s M X 0 m c X V v d D s s J n F 1 b 3 Q 7 U 2 V j d G l v b j E v R G l z d H J p Y 3 R C e V N p e m U v U 2 9 1 c m N l L n t E a X N 0 Q 2 9 k Z S w y f S Z x d W 9 0 O y w m c X V v d D t T Z W N 0 a W 9 u M S 9 E a X N 0 c m l j d E J 5 U 2 l 6 Z S 9 T b 3 V y Y 2 U u e 0 R p c 3 R y a W N 0 R 3 J v d X B U a X R s Z S w z f S Z x d W 9 0 O y w m c X V v d D t T Z W N 0 a W 9 u M S 9 E a X N 0 c m l j d E J 5 U 2 l 6 Z S 9 T b 3 V y Y 2 U u e 0 R p c 3 R U a X R s Z S w 0 f S Z x d W 9 0 O y w m c X V v d D t T Z W N 0 a W 9 u M S 9 E a X N 0 c m l j d E J 5 U 2 l 6 Z S 9 T b 3 V y Y 2 U u e 1 N 1 b S B v Z i B B b W 9 1 b n Q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p c 3 R y a W N 0 Q n l T a X p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u c m 9 s b G 1 l b n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R m l s b E N v d W 5 0 I i B W Y W x 1 Z T 0 i b D k w N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E t M j N U M j I 6 N D Y 6 M T A u M D I y M D E 1 M F o i I C 8 + P E V u d H J 5 I F R 5 c G U 9 I k Z p b G x D b 2 x 1 b W 5 U e X B l c y I g V m F s d W U 9 I n N C Z 1 l H Q m c 4 P S I g L z 4 8 R W 5 0 c n k g V H l w Z T 0 i R m l s b E N v b H V t b k 5 h b W V z I i B W Y W x 1 Z T 0 i c 1 s m c X V v d D t T Y 2 h v b 2 x Z Z W F y J n F 1 b 3 Q 7 L C Z x d W 9 0 O 0 R p c 3 R D b 2 R l J n F 1 b 3 Q 7 L C Z x d W 9 0 O 0 R p c 3 R U a X R s Z S Z x d W 9 0 O y w m c X V v d D t W Z X J U d G w m c X V v d D s s J n F 1 b 3 Q 7 R W 5 y b 2 x s b W V u d C Z x d W 9 0 O 1 0 i I C 8 + P E V u d H J 5 I F R 5 c G U 9 I l F 1 Z X J 5 S U Q i I F Z h b H V l P S J z O G U 5 Z G V m Z j g t Z G I 0 Z S 0 0 N 2 U 4 L T g x Y W Q t M z A 2 Z j l j M m N h O W F j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u c m 9 s b G 1 l b n Q v U 2 9 1 c m N l L n t T Y 2 h v b 2 x Z Z W F y L D B 9 J n F 1 b 3 Q 7 L C Z x d W 9 0 O 1 N l Y 3 R p b 2 4 x L 0 V u c m 9 s b G 1 l b n Q v U 2 9 1 c m N l L n t E a X N 0 Q 2 9 k Z S w x f S Z x d W 9 0 O y w m c X V v d D t T Z W N 0 a W 9 u M S 9 F b n J v b G x t Z W 5 0 L 1 N v d X J j Z S 5 7 R G l z d F R p d G x l L D J 9 J n F 1 b 3 Q 7 L C Z x d W 9 0 O 1 N l Y 3 R p b 2 4 x L 0 V u c m 9 s b G 1 l b n Q v U 2 9 1 c m N l L n t W Z X J U d G w s M 3 0 m c X V v d D s s J n F 1 b 3 Q 7 U 2 V j d G l v b j E v R W 5 y b 2 x s b W V u d C 9 T b 3 V y Y 2 U u e 0 V u c m 9 s b G 1 l b n Q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R W 5 y b 2 x s b W V u d C 9 T b 3 V y Y 2 U u e 1 N j a G 9 v b F l l Y X I s M H 0 m c X V v d D s s J n F 1 b 3 Q 7 U 2 V j d G l v b j E v R W 5 y b 2 x s b W V u d C 9 T b 3 V y Y 2 U u e 0 R p c 3 R D b 2 R l L D F 9 J n F 1 b 3 Q 7 L C Z x d W 9 0 O 1 N l Y 3 R p b 2 4 x L 0 V u c m 9 s b G 1 l b n Q v U 2 9 1 c m N l L n t E a X N 0 V G l 0 b G U s M n 0 m c X V v d D s s J n F 1 b 3 Q 7 U 2 V j d G l v b j E v R W 5 y b 2 x s b W V u d C 9 T b 3 V y Y 2 U u e 1 Z l c l R 0 b C w z f S Z x d W 9 0 O y w m c X V v d D t T Z W N 0 a W 9 u M S 9 F b n J v b G x t Z W 5 0 L 1 N v d X J j Z S 5 7 R W 5 y b 2 x s b W V u d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W 5 y b 2 x s b W V u d C 9 T b 3 V y Y 2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1 u T h U 0 3 9 Q E W S W R i R 4 l s V 8 A A A A A A C A A A A A A A D Z g A A w A A A A B A A A A A z q D 0 M q v C O u 0 R i P U k 7 4 Z b 9 A A A A A A S A A A C g A A A A E A A A A K 9 9 q u i E w H G s h r S Y v / p q S 1 B Q A A A A / B p + 4 3 h d B d d W I M g 1 L v h s 5 X d n Y Z E N 4 r u 4 N K s m z M n v u n S u 5 o V 7 e E i m b K l D X h E x Q h f K u J J g S a z 8 M s C 3 Q L V A m n 9 3 A u O 9 0 j 9 4 g e t k Z K L B + Z B z + 2 s U A A A A m 1 e 8 s I z M Q r h U b 1 3 f D c q K g 8 3 E g a A = < / D a t a M a s h u p > 
</file>

<file path=customXml/item2.xml>��< ? x m l   v e r s i o n = " 1 . 0 "   e n c o d i n g = " U T F - 1 6 " ? > < G e m i n i   x m l n s = " h t t p : / / g e m i n i / p i v o t c u s t o m i z a t i o n / T a b l e X M L _ E x p e n d i t u r e s _ b b 7 c 5 d f 0 - c 7 2 8 - 4 6 e 3 - b 0 2 b - 4 6 8 5 2 b 4 6 6 8 5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 S c h o o l Y e a r < / s t r i n g > < / k e y > < v a l u e > < i n t > 2 6 4 < / i n t > < / v a l u e > < / i t e m > < i t e m > < k e y > < s t r i n g > V e r T t l < / s t r i n g > < / k e y > < v a l u e > < i n t > 1 7 9 < / i n t > < / v a l u e > < / i t e m > < i t e m > < k e y > < s t r i n g > D i s t T i t l e < / s t r i n g > < / k e y > < v a l u e > < i n t > 2 6 0 < / i n t > < / v a l u e > < / i t e m > < i t e m > < k e y > < s t r i n g > T o t a l < / s t r i n g > < / k e y > < v a l u e > < i n t > 7 6 < / i n t > < / v a l u e > < / i t e m > < i t e m > < k e y > < s t r i n g > A c t i v i t y C a t e g o r y T i t l e < / s t r i n g > < / k e y > < v a l u e > < i n t > 1 6 5 < / i n t > < / v a l u e > < / i t e m > < i t e m > < k e y > < s t r i n g > D i s t C o d e < / s t r i n g > < / k e y > < v a l u e > < i n t > 9 2 < / i n t > < / v a l u e > < / i t e m > < / C o l u m n W i d t h s > < C o l u m n D i s p l a y I n d e x > < i t e m > < k e y > < s t r i n g > S c h o o l Y e a r < / s t r i n g > < / k e y > < v a l u e > < i n t > 0 < / i n t > < / v a l u e > < / i t e m > < i t e m > < k e y > < s t r i n g > V e r T t l < / s t r i n g > < / k e y > < v a l u e > < i n t > 1 < / i n t > < / v a l u e > < / i t e m > < i t e m > < k e y > < s t r i n g > D i s t T i t l e < / s t r i n g > < / k e y > < v a l u e > < i n t > 2 < / i n t > < / v a l u e > < / i t e m > < i t e m > < k e y > < s t r i n g > T o t a l < / s t r i n g > < / k e y > < v a l u e > < i n t > 4 < / i n t > < / v a l u e > < / i t e m > < i t e m > < k e y > < s t r i n g > A c t i v i t y C a t e g o r y T i t l e < / s t r i n g > < / k e y > < v a l u e > < i n t > 3 < / i n t > < / v a l u e > < / i t e m > < i t e m > < k e y > < s t r i n g > D i s t C o d e < / s t r i n g > < / k e y > < v a l u e > < i n t > 5 < / i n t > < / v a l u e > < / i t e m > < / C o l u m n D i s p l a y I n d e x > < C o l u m n F r o z e n   / > < C o l u m n C h e c k e d   / > < C o l u m n F i l t e r > < i t e m > < k e y > < s t r i n g > S c h o o l Y e a r < / s t r i n g > < / k e y > < v a l u e > < F i l t e r E x p r e s s i o n   x s i : n i l = " t r u e "   / > < / v a l u e > < / i t e m > < i t e m > < k e y > < s t r i n g > D i s t T i t l e < / s t r i n g > < / k e y > < v a l u e > < F i l t e r E x p r e s s i o n   x s i : n i l = " t r u e "   / > < / v a l u e > < / i t e m > < / C o l u m n F i l t e r > < S e l e c t i o n F i l t e r > < i t e m > < k e y > < s t r i n g > S c h o o l Y e a r < / s t r i n g > < / k e y > < v a l u e > < S e l e c t i o n F i l t e r > < S e l e c t i o n T y p e > S e l e c t < / S e l e c t i o n T y p e > < I t e m s > < a n y T y p e   x s i : t y p e = " x s d : s t r i n g " > 2 0 2 2 - 2 3 < / a n y T y p e > < / I t e m s > < / S e l e c t i o n F i l t e r > < / v a l u e > < / i t e m > < i t e m > < k e y > < s t r i n g > D i s t T i t l e < / s t r i n g > < / k e y > < v a l u e > < S e l e c t i o n F i l t e r > < S e l e c t i o n T y p e > S e l e c t < / S e l e c t i o n T y p e > < I t e m s > < a n y T y p e   x s i : t y p e = " x s d : s t r i n g " > A b e r d e e n < / a n y T y p e > < / I t e m s > < / S e l e c t i o n F i l t e r > < / v a l u e > < / i t e m > < / S e l e c t i o n F i l t e r > < F i l t e r P a r a m e t e r s > < i t e m > < k e y > < s t r i n g > S c h o o l Y e a r < / s t r i n g > < / k e y > < v a l u e > < C o m m a n d P a r a m e t e r s   / > < / v a l u e > < / i t e m > < i t e m > < k e y > < s t r i n g > D i s t T i t l e 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E n r o l l m e n t _ 7 4 1 2 f 8 2 a - 0 6 8 a - 4 7 6 a - 9 a c 5 - 8 0 6 0 7 d d d 1 1 9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 S c h o o l Y e a r < / s t r i n g > < / k e y > < v a l u e > < i n t > 2 3 9 < / i n t > < / v a l u e > < / i t e m > < i t e m > < k e y > < s t r i n g > D i s t C o d e < / s t r i n g > < / k e y > < v a l u e > < i n t > 2 0 9 < / i n t > < / v a l u e > < / i t e m > < i t e m > < k e y > < s t r i n g > D i s t T i t l e < / s t r i n g > < / k e y > < v a l u e > < i n t > 1 9 6 < / i n t > < / v a l u e > < / i t e m > < i t e m > < k e y > < s t r i n g > V e r T t l < / s t r i n g > < / k e y > < v a l u e > < i n t > 1 6 3 < / i n t > < / v a l u e > < / i t e m > < i t e m > < k e y > < s t r i n g > E n r o l l m e n t < / s t r i n g > < / k e y > < v a l u e > < i n t > 2 3 9 < / i n t > < / v a l u e > < / i t e m > < i t e m > < k e y > < s t r i n g > K e y < / s t r i n g > < / k e y > < v a l u e > < i n t > 1 2 8 < / i n t > < / v a l u e > < / i t e m > < / C o l u m n W i d t h s > < C o l u m n D i s p l a y I n d e x > < i t e m > < k e y > < s t r i n g > S c h o o l Y e a r < / s t r i n g > < / k e y > < v a l u e > < i n t > 0 < / i n t > < / v a l u e > < / i t e m > < i t e m > < k e y > < s t r i n g > D i s t C o d e < / s t r i n g > < / k e y > < v a l u e > < i n t > 1 < / i n t > < / v a l u e > < / i t e m > < i t e m > < k e y > < s t r i n g > D i s t T i t l e < / s t r i n g > < / k e y > < v a l u e > < i n t > 2 < / i n t > < / v a l u e > < / i t e m > < i t e m > < k e y > < s t r i n g > V e r T t l < / s t r i n g > < / k e y > < v a l u e > < i n t > 3 < / i n t > < / v a l u e > < / i t e m > < i t e m > < k e y > < s t r i n g > E n r o l l m e n t < / s t r i n g > < / k e y > < v a l u e > < i n t > 4 < / i n t > < / v a l u e > < / i t e m > < i t e m > < k e y > < s t r i n g > K e y < / s t r i n g > < / k e y > < v a l u e > < i n t > 5 < / i n t > < / v a l u e > < / i t e m > < / C o l u m n D i s p l a y I n d e x > < C o l u m n F r o z e n   / > < C o l u m n C h e c k e d   / > < C o l u m n F i l t e r > < i t e m > < k e y > < s t r i n g > S c h o o l Y e a r < / s t r i n g > < / k e y > < v a l u e > < F i l t e r E x p r e s s i o n   x s i : n i l = " t r u e "   / > < / v a l u e > < / i t e m > < i t e m > < k e y > < s t r i n g > D i s t T i t l e < / s t r i n g > < / k e y > < v a l u e > < F i l t e r E x p r e s s i o n   x s i : n i l = " t r u e "   / > < / v a l u e > < / i t e m > < / C o l u m n F i l t e r > < S e l e c t i o n F i l t e r > < i t e m > < k e y > < s t r i n g > S c h o o l Y e a r < / s t r i n g > < / k e y > < v a l u e > < S e l e c t i o n F i l t e r   x s i : n i l = " t r u e "   / > < / v a l u e > < / i t e m > < i t e m > < k e y > < s t r i n g > D i s t T i t l e < / s t r i n g > < / k e y > < v a l u e > < S e l e c t i o n F i l t e r   x s i : n i l = " t r u e "   / > < / v a l u e > < / i t e m > < / S e l e c t i o n F i l t e r > < F i l t e r P a r a m e t e r s > < i t e m > < k e y > < s t r i n g > S c h o o l Y e a r < / s t r i n g > < / k e y > < v a l u e > < C o m m a n d P a r a m e t e r s   / > < / v a l u e > < / i t e m > < i t e m > < k e y > < s t r i n g > D i s t T i t l e 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 D i s t r i c t B y S i z e 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 D i s t r i c t B y S i z e 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 M e a s u r e s \ D i s t B y S i z e < / K e y > < / D i a g r a m O b j e c t K e y > < D i a g r a m O b j e c t K e y > < K e y > M e a s u r e s \ D i s t B y S i z e \ T a g I n f o \ F o r m u l a < / K e y > < / D i a g r a m O b j e c t K e y > < D i a g r a m O b j e c t K e y > < K e y > M e a s u r e s \ D i s t B y S i z e \ T a g I n f o \ V a l u e < / K e y > < / D i a g r a m O b j e c t K e y > < D i a g r a m O b j e c t K e y > < K e y > C o l u m n s \ S c h o o l Y e a r < / K e y > < / D i a g r a m O b j e c t K e y > < D i a g r a m O b j e c t K e y > < K e y > C o l u m n s \ V e r T t l < / K e y > < / D i a g r a m O b j e c t K e y > < D i a g r a m O b j e c t K e y > < K e y > C o l u m n s \ D i s t C o d e < / K e y > < / D i a g r a m O b j e c t K e y > < D i a g r a m O b j e c t K e y > < K e y > C o l u m n s \ D i s t r i c t G r o u p T i t l e < / K e y > < / D i a g r a m O b j e c t K e y > < D i a g r a m O b j e c t K e y > < K e y > C o l u m n s \ D i s t T i t l e < / K e y > < / D i a g r a m O b j e c t K e y > < D i a g r a m O b j e c t K e y > < K e y > C o l u m n s \ E n r o l l 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 M e a s u r e s \ D i s t B y S i z e 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 M e a s u r e s \ D i s t B y S i z e \ T a g I n f o \ F o r m u l a 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 M e a s u r e s \ D i s t B y S i z e \ T a g I n f o \ V a l u e 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 C o l u m n s \ V e r T t l 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 C o l u m n s \ D i s t C o d e 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 C o l u m n s \ D i s t r i c t G r o u p T i t l e 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 C o l u m n s \ D i s t T i t l e 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 C o l u m n s \ E n r o l l 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 E n r o l l m e n t 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 E n r o l l m e n t 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 M e a s u r e s \ E n r < / K e y > < / D i a g r a m O b j e c t K e y > < D i a g r a m O b j e c t K e y > < K e y > M e a s u r e s \ E n r \ T a g I n f o \ F o r m u l a < / K e y > < / D i a g r a m O b j e c t K e y > < D i a g r a m O b j e c t K e y > < K e y > M e a s u r e s \ E n r \ T a g I n f o \ V a l u e < / K e y > < / D i a g r a m O b j e c t K e y > < D i a g r a m O b j e c t K e y > < K e y > C o l u m n s \ S c h o o l Y e a r < / K e y > < / D i a g r a m O b j e c t K e y > < D i a g r a m O b j e c t K e y > < K e y > C o l u m n s \ D i s t C o d e < / K e y > < / D i a g r a m O b j e c t K e y > < D i a g r a m O b j e c t K e y > < K e y > C o l u m n s \ D i s t T i t l e < / K e y > < / D i a g r a m O b j e c t K e y > < D i a g r a m O b j e c t K e y > < K e y > C o l u m n s \ V e r T t l < / K e y > < / D i a g r a m O b j e c t K e y > < D i a g r a m O b j e c t K e y > < K e y > C o l u m n s \ E n r o l l m e n t < / K e y > < / D i a g r a m O b j e c t K e y > < D i a g r a m O b j e c t K e y > < K e y > C o l u m n s \ K e y 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 M e a s u r e s \ E n r 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 M e a s u r e s \ E n r \ T a g I n f o \ F o r m u l a 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 M e a s u r e s \ E n r \ T a g I n f o \ V a l u e 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 C o l u m n s \ D i s t C o d e 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 C o l u m n s \ D i s t T i t l e 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 C o l u m n s \ V e r T t l 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 C o l u m n s \ E n r o l l m e n t 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 C o l u m n s \ K e y 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 E x p e n d i t u r e s 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 E x p e n d i t u r e s 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 M e a s u r e s \ E x p < / K e y > < / D i a g r a m O b j e c t K e y > < D i a g r a m O b j e c t K e y > < K e y > M e a s u r e s \ E x p \ T a g I n f o \ F o r m u l a < / K e y > < / D i a g r a m O b j e c t K e y > < D i a g r a m O b j e c t K e y > < K e y > M e a s u r e s \ E x p \ T a g I n f o \ V a l u e < / K e y > < / D i a g r a m O b j e c t K e y > < D i a g r a m O b j e c t K e y > < K e y > C o l u m n s \ S c h o o l Y e a r < / K e y > < / D i a g r a m O b j e c t K e y > < D i a g r a m O b j e c t K e y > < K e y > C o l u m n s \ V e r T t l < / K e y > < / D i a g r a m O b j e c t K e y > < D i a g r a m O b j e c t K e y > < K e y > C o l u m n s \ D i s t C o d e < / K e y > < / D i a g r a m O b j e c t K e y > < D i a g r a m O b j e c t K e y > < K e y > C o l u m n s \ D i s t T i t l e < / K e y > < / D i a g r a m O b j e c t K e y > < D i a g r a m O b j e c t K e y > < K e y > C o l u m n s \ A c t i v i t y C a t e g o r y T i t l e < / K e y > < / D i a g r a m O b j e c t K e y > < D i a g r a m O b j e c t K e y > < K e y > C o l u m n s \ T o t a l 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 M e a s u r e s \ E x p 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 M e a s u r e s \ E x p \ T a g I n f o \ F o r m u l a 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 M e a s u r e s \ E x p \ T a g I n f o \ V a l u e 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 C o l u m n s \ V e r T t l 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 C o l u m n s \ D i s t C o d e 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 C o l u m n s \ D i s t T i t l e 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 C o l u m n s \ A c t i v i t y C a t e g o r y T i t l e 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 T a g s \ T a b l e s \ & l t ; T a b l e s \ E x p e n d i t u r e s & g t ; < / K e y > < / D i a g r a m O b j e c t K e y > < D i a g r a m O b j e c t K e y > < K e y > D y n a m i c   T a g s \ T a b l e s \ & l t ; T a b l e s \ D i s t r i c t B y S i z e & g t ; < / K e y > < / D i a g r a m O b j e c t K e y > < D i a g r a m O b j e c t K e y > < K e y > D y n a m i c   T a g s \ T a b l e s \ & l t ; T a b l e s \ E n r o l l m e n t & g t ; < / K e y > < / D i a g r a m O b j e c t K e y > < D i a g r a m O b j e c t K e y > < K e y > T a b l e s \ E x p e n d i t u r e s < / K e y > < / D i a g r a m O b j e c t K e y > < D i a g r a m O b j e c t K e y > < K e y > T a b l e s \ E x p e n d i t u r e s \ C o l u m n s \ S c h o o l Y e a r < / K e y > < / D i a g r a m O b j e c t K e y > < D i a g r a m O b j e c t K e y > < K e y > T a b l e s \ E x p e n d i t u r e s \ C o l u m n s \ V e r T t l < / K e y > < / D i a g r a m O b j e c t K e y > < D i a g r a m O b j e c t K e y > < K e y > T a b l e s \ E x p e n d i t u r e s \ C o l u m n s \ D i s t C o d e < / K e y > < / D i a g r a m O b j e c t K e y > < D i a g r a m O b j e c t K e y > < K e y > T a b l e s \ E x p e n d i t u r e s \ C o l u m n s \ D i s t T i t l e < / K e y > < / D i a g r a m O b j e c t K e y > < D i a g r a m O b j e c t K e y > < K e y > T a b l e s \ E x p e n d i t u r e s \ C o l u m n s \ A c t i v i t y C a t e g o r y T i t l e < / K e y > < / D i a g r a m O b j e c t K e y > < D i a g r a m O b j e c t K e y > < K e y > T a b l e s \ E x p e n d i t u r e s \ C o l u m n s \ T o t a l < / K e y > < / D i a g r a m O b j e c t K e y > < D i a g r a m O b j e c t K e y > < K e y > T a b l e s \ E x p e n d i t u r e s \ M e a s u r e s \ E x p < / K e y > < / D i a g r a m O b j e c t K e y > < D i a g r a m O b j e c t K e y > < K e y > T a b l e s \ D i s t r i c t B y S i z e < / K e y > < / D i a g r a m O b j e c t K e y > < D i a g r a m O b j e c t K e y > < K e y > T a b l e s \ D i s t r i c t B y S i z e \ C o l u m n s \ S c h o o l Y e a r < / K e y > < / D i a g r a m O b j e c t K e y > < D i a g r a m O b j e c t K e y > < K e y > T a b l e s \ D i s t r i c t B y S i z e \ C o l u m n s \ V e r T t l < / K e y > < / D i a g r a m O b j e c t K e y > < D i a g r a m O b j e c t K e y > < K e y > T a b l e s \ D i s t r i c t B y S i z e \ C o l u m n s \ D i s t C o d e < / K e y > < / D i a g r a m O b j e c t K e y > < D i a g r a m O b j e c t K e y > < K e y > T a b l e s \ D i s t r i c t B y S i z e \ C o l u m n s \ D i s t r i c t G r o u p T i t l e < / K e y > < / D i a g r a m O b j e c t K e y > < D i a g r a m O b j e c t K e y > < K e y > T a b l e s \ D i s t r i c t B y S i z e \ C o l u m n s \ D i s t T i t l e < / K e y > < / D i a g r a m O b j e c t K e y > < D i a g r a m O b j e c t K e y > < K e y > T a b l e s \ D i s t r i c t B y S i z e \ C o l u m n s \ S u m   o f   A m o u n t < / K e y > < / D i a g r a m O b j e c t K e y > < D i a g r a m O b j e c t K e y > < K e y > T a b l e s \ E n r o l l m e n t < / K e y > < / D i a g r a m O b j e c t K e y > < D i a g r a m O b j e c t K e y > < K e y > T a b l e s \ E n r o l l m e n t \ C o l u m n s \ S c h o o l Y e a r < / K e y > < / D i a g r a m O b j e c t K e y > < D i a g r a m O b j e c t K e y > < K e y > T a b l e s \ E n r o l l m e n t \ C o l u m n s \ D i s t C o d e < / K e y > < / D i a g r a m O b j e c t K e y > < D i a g r a m O b j e c t K e y > < K e y > T a b l e s \ E n r o l l m e n t \ C o l u m n s \ D i s t T i t l e < / K e y > < / D i a g r a m O b j e c t K e y > < D i a g r a m O b j e c t K e y > < K e y > T a b l e s \ E n r o l l m e n t \ C o l u m n s \ V e r T t l < / K e y > < / D i a g r a m O b j e c t K e y > < D i a g r a m O b j e c t K e y > < K e y > T a b l e s \ E n r o l l m e n t \ C o l u m n s \ E n r o l l m e n t < / K e y > < / D i a g r a m O b j e c t K e y > < D i a g r a m O b j e c t K e y > < K e y > T a b l e s \ E n r o l l m e n t \ M e a s u r e s \ E n r < / K e y > < / D i a g r a m O b j e c t K e y > < D i a g r a m O b j e c t K e y > < K e y > R e l a t i o n s h i p s \ & l t ; T a b l e s \ E n r o l l m e n t \ C o l u m n s \ D i s t C o d e & g t ; - & l t ; T a b l e s \ D i s t r i c t B y S i z e \ C o l u m n s \ D i s t C o d e & g t ; < / K e y > < / D i a g r a m O b j e c t K e y > < D i a g r a m O b j e c t K e y > < K e y > R e l a t i o n s h i p s \ & l t ; T a b l e s \ E n r o l l m e n t \ C o l u m n s \ D i s t C o d e & g t ; - & l t ; T a b l e s \ D i s t r i c t B y S i z e \ C o l u m n s \ D i s t C o d e & g t ; \ F K < / K e y > < / D i a g r a m O b j e c t K e y > < D i a g r a m O b j e c t K e y > < K e y > R e l a t i o n s h i p s \ & l t ; T a b l e s \ E n r o l l m e n t \ C o l u m n s \ D i s t C o d e & g t ; - & l t ; T a b l e s \ D i s t r i c t B y S i z e \ C o l u m n s \ D i s t C o d e & g t ; \ P K < / K e y > < / D i a g r a m O b j e c t K e y > < D i a g r a m O b j e c t K e y > < K e y > R e l a t i o n s h i p s \ & l t ; T a b l e s \ E n r o l l m e n t \ C o l u m n s \ D i s t C o d e & g t ; - & l t ; T a b l e s \ D i s t r i c t B y S i z e \ C o l u m n s \ D i s t C o d e & g t ; \ C r o s s F i l t e r < / K e y > < / D i a g r a m O b j e c t K e y > < D i a g r a m O b j e c t K e y > < K e y > R e l a t i o n s h i p s \ & l t ; T a b l e s \ E x p e n d i t u r e s \ C o l u m n s \ D i s t C o d e & g t ; - & l t ; T a b l e s \ D i s t r i c t B y S i z e \ C o l u m n s \ D i s t C o d e & g t ; < / K e y > < / D i a g r a m O b j e c t K e y > < D i a g r a m O b j e c t K e y > < K e y > R e l a t i o n s h i p s \ & l t ; T a b l e s \ E x p e n d i t u r e s \ C o l u m n s \ D i s t C o d e & g t ; - & l t ; T a b l e s \ D i s t r i c t B y S i z e \ C o l u m n s \ D i s t C o d e & g t ; \ F K < / K e y > < / D i a g r a m O b j e c t K e y > < D i a g r a m O b j e c t K e y > < K e y > R e l a t i o n s h i p s \ & l t ; T a b l e s \ E x p e n d i t u r e s \ C o l u m n s \ D i s t C o d e & g t ; - & l t ; T a b l e s \ D i s t r i c t B y S i z e \ C o l u m n s \ D i s t C o d e & g t ; \ P K < / K e y > < / D i a g r a m O b j e c t K e y > < D i a g r a m O b j e c t K e y > < K e y > R e l a t i o n s h i p s \ & l t ; T a b l e s \ E x p e n d i t u r e s \ C o l u m n s \ D i s t C o d e & g t ; - & l t ; T a b l e s \ D i s t r i c t B y S i z e \ C o l u m n s \ D i s t C o d e & g t ; \ C r o s s F i l t e r < / K e y > < / D i a g r a m O b j e c t K e y > < / A l l K e y s > < S e l e c t e d K e y s > < D i a g r a m O b j e c t K e y > < K e y > R e l a t i o n s h i p s \ & l t ; T a b l e s \ E x p e n d i t u r e s \ C o l u m n s \ D i s t C o d e & g t ; - & l t ; T a b l e s \ D i s t r i c t B y S i z e \ C o l u m n s \ D i s t C o d e & g t ; 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 T a g s \ T a b l e s \ & l t ; T a b l e s \ E x p e n d i t u r e s & g t ; 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 T a g s \ T a b l e s \ & l t ; T a b l e s \ D i s t r i c t B y S i z e & g t ; 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 T a g s \ T a b l e s \ & l t ; T a b l e s \ E n r o l l m e n t & g t ; 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 T a b l e s \ E x p e n d i t u r e s < / K e y > < / a : K e y > < a : V a l u e   i : t y p e = " D i a g r a m D i s p l a y N o d e V i e w S t a t e " > < H e i g h t > 1 9 6 < / H e i g h t > < I s E x p a n d e d > t r u e < / I s E x p a n d e d > < L a y e d O u t > t r u e < / L a y e d O u t > < L e f t > 5 2 < / L e f t > < S c r o l l V e r t i c a l O f f s e t > 8 . 1 3 0 0 0 0 0 0 0 0 0 0 0 2 3 9 < / S c r o l l V e r t i c a l O f f s e t > < T a b I n d e x > 1 < / T a b I n d e x > < T o p > 2 9 6 < / T o p > < W i d t h > 1 9 8 . 8 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 T a b l e s \ E x p e n d i t u r e s \ C o l u m n s \ S c h o o l Y e a r 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 T a b l e s \ E x p e n d i t u r e s \ C o l u m n s \ V e r T t l 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 T a b l e s \ E x p e n d i t u r e s \ C o l u m n s \ D i s t C o d e 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 T a b l e s \ E x p e n d i t u r e s \ C o l u m n s \ D i s t T i t l e 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 T a b l e s \ E x p e n d i t u r e s \ C o l u m n s \ A c t i v i t y C a t e g o r y T i t l e 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 T a b l e s \ E x p e n d i t u r e s \ C o l u m n s \ T o t a l 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 T a b l e s \ E x p e n d i t u r e s \ M e a s u r e s \ E x p 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 T a b l e s \ D i s t r i c t B y S i z e 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 2 4 6 . 7 9 9 9 9 9 9 9 9 9 9 9 9 < / L e f t > < S c r o l l V e r t i c a l O f f s e t > 1 4 . 4 2 0 0 0 0 0 0 0 0 0 0 0 1 6 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 T a b l e s \ D i s t r i c t B y S i z e \ C o l u m n s \ S c h o o l Y e a r 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 T a b l e s \ D i s t r i c t B y S i z e \ C o l u m n s \ V e r T t l 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 T a b l e s \ D i s t r i c t B y S i z e \ C o l u m n s \ D i s t C o d e 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 T a b l e s \ D i s t r i c t B y S i z e \ C o l u m n s \ D i s t r i c t G r o u p T i t l e 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 T a b l e s \ D i s t r i c t B y S i z e \ C o l u m n s \ D i s t T i t l e 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 T a b l e s \ D i s t r i c t B y S i z e \ C o l u m n s \ S u m   o f  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 T a b l e s \ E n r o l l m e n t < / K e y > < / a : K e y > < a : V a l u e   i : t y p e = " D i a g r a m D i s p l a y N o d e V i e w S t a t e " > < H e i g h t > 2 0 3 . 6 0 0 0 0 0 0 0 0 0 0 0 0 2 < / H e i g h t > < I s E x p a n d e d > t r u e < / I s E x p a n d e d > < L a y e d O u t > t r u e < / L a y e d O u t > < L e f t > 4 1 8 . 5 9 9 9 9 9 9 9 9 9 9 9 9 1 < / L e f t > < T a b I n d e x > 2 < / T a b I n d e x > < T o p > 2 8 4 . 4 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 T a b l e s \ E n r o l l m e n t \ C o l u m n s \ S c h o o l Y e a r 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 T a b l e s \ E n r o l l m e n t \ C o l u m n s \ D i s t C o d e 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 T a b l e s \ E n r o l l m e n t \ C o l u m n s \ D i s t T i t l e 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 T a b l e s \ E n r o l l m e n t \ C o l u m n s \ V e r T t l 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 T a b l e s \ E n r o l l m e n t \ C o l u m n s \ E n r o l l m e n t 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 T a b l e s \ E n r o l l m e n t \ M e a s u r e s \ E n r 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 R e l a t i o n s h i p s \ & l t ; T a b l e s \ E n r o l l m e n t \ C o l u m n s \ D i s t C o d e & g t ; - & l t ; T a b l e s \ D i s t r i c t B y S i z e \ C o l u m n s \ D i s t C o d e & g t ; < / K e y > < / a : K e y > < a : V a l u e   i : t y p e = " D i a g r a m D i s p l a y L i n k V i e w S t a t e " > < A u t o m a t i o n P r o p e r t y H e l p e r T e x t > E n d   p o i n t   1 :   ( 5 1 8 . 6 , 2 6 8 . 4 ) .   E n d   p o i n t   2 :   ( 4 6 2 . 8 , 7 5 ) 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 5 1 8 . 6 < / b : _ x > < b : _ y > 2 6 8 . 4 < / b : _ y > < / b : P o i n t > < b : P o i n t > < b : _ x > 5 1 8 . 6 < / b : _ x > < b : _ y > 7 7 < / b : _ y > < / b : P o i n t > < b : P o i n t > < b : _ x > 5 1 6 . 6 < / b : _ x > < b : _ y > 7 5 < / b : _ y > < / b : P o i n t > < b : P o i n t > < b : _ x > 4 6 2 . 7 9 9 9 9 9 9 9 9 9 9 9 9 5 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 R e l a t i o n s h i p s \ & l t ; T a b l e s \ E n r o l l m e n t \ C o l u m n s \ D i s t C o d e & g t ; - & l t ; T a b l e s \ D i s t r i c t B y S i z e \ C o l u m n s \ D i s t C o d e & g t ; \ F K 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 5 1 0 . 6 < / b : _ x > < b : _ y > 2 6 8 . 4 < / b : _ y > < / L a b e l L o c a t i o n > < L o c a t i o n   x m l n s : b = " h t t p : / / s c h e m a s . d a t a c o n t r a c t . o r g / 2 0 0 4 / 0 7 / S y s t e m . W i n d o w s " > < b : _ x > 5 1 8 . 6 < / b : _ x > < b : _ y > 2 8 4 . 4 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 R e l a t i o n s h i p s \ & l t ; T a b l e s \ E n r o l l m e n t \ C o l u m n s \ D i s t C o d e & g t ; - & l t ; T a b l e s \ D i s t r i c t B y S i z e \ C o l u m n s \ D i s t C o d e & g t ; \ P K 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 4 4 6 . 7 9 9 9 9 9 9 9 9 9 9 9 9 5 < / b : _ x > < b : _ y > 6 7 < / b : _ y > < / L a b e l L o c a t i o n > < L o c a t i o n   x m l n s : b = " h t t p : / / s c h e m a s . d a t a c o n t r a c t . o r g / 2 0 0 4 / 0 7 / S y s t e m . W i n d o w s " > < b : _ x > 4 4 6 . 7 9 9 9 9 9 9 9 9 9 9 9 9 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 R e l a t i o n s h i p s \ & l t ; T a b l e s \ E n r o l l m e n t \ C o l u m n s \ D i s t C o d e & g t ; - & l t ; T a b l e s \ D i s t r i c t B y S i z e \ C o l u m n s \ D i s t C o d e & g t ; \ C r o s s F i l t e r 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 5 1 8 . 6 < / b : _ x > < b : _ y > 2 6 8 . 4 < / b : _ y > < / b : P o i n t > < b : P o i n t > < b : _ x > 5 1 8 . 6 < / b : _ x > < b : _ y > 7 7 < / b : _ y > < / b : P o i n t > < b : P o i n t > < b : _ x > 5 1 6 . 6 < / b : _ x > < b : _ y > 7 5 < / b : _ y > < / b : P o i n t > < b : P o i n t > < b : _ x > 4 6 2 . 7 9 9 9 9 9 9 9 9 9 9 9 9 5 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 R e l a t i o n s h i p s \ & l t ; T a b l e s \ E x p e n d i t u r e s \ C o l u m n s \ D i s t C o d e & g t ; - & l t ; T a b l e s \ D i s t r i c t B y S i z e \ C o l u m n s \ D i s t C o d e & g t ; < / K e y > < / a : K e y > < a : V a l u e   i : t y p e = " D i a g r a m D i s p l a y L i n k V i e w S t a t e " > < A u t o m a t i o n P r o p e r t y H e l p e r T e x t > E n d   p o i n t   1 :   ( 1 5 1 . 4 , 2 8 0 ) .   E n d   p o i n t   2 :   ( 2 3 0 . 8 , 7 5 ) 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 1 5 1 . 4 < / b : _ x > < b : _ y > 2 7 9 . 9 9 9 9 9 9 9 9 9 9 9 9 9 4 < / b : _ y > < / b : P o i n t > < b : P o i n t > < b : _ x > 1 5 1 . 4 < / b : _ x > < b : _ y > 7 7 < / b : _ y > < / b : P o i n t > < b : P o i n t > < b : _ x > 1 5 3 . 4 < / b : _ x > < b : _ y > 7 5 < / b : _ y > < / b : P o i n t > < b : P o i n t > < b : _ x > 2 3 0 . 7 9 9 9 9 9 9 9 9 9 9 9 9 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 R e l a t i o n s h i p s \ & l t ; T a b l e s \ E x p e n d i t u r e s \ C o l u m n s \ D i s t C o d e & g t ; - & l t ; T a b l e s \ D i s t r i c t B y S i z e \ C o l u m n s \ D i s t C o d e & g t ; \ F K 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 1 4 3 . 4 < / b : _ x > < b : _ y > 2 7 9 . 9 9 9 9 9 9 9 9 9 9 9 9 9 4 < / b : _ y > < / L a b e l L o c a t i o n > < L o c a t i o n   x m l n s : b = " h t t p : / / s c h e m a s . d a t a c o n t r a c t . o r g / 2 0 0 4 / 0 7 / S y s t e m . W i n d o w s " > < b : _ x > 1 5 1 . 4 < / b : _ x > < b : _ y > 2 9 5 . 9 9 9 9 9 9 9 9 9 9 9 9 9 4 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 R e l a t i o n s h i p s \ & l t ; T a b l e s \ E x p e n d i t u r e s \ C o l u m n s \ D i s t C o d e & g t ; - & l t ; T a b l e s \ D i s t r i c t B y S i z e \ C o l u m n s \ D i s t C o d e & g t ; \ P K 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 2 3 0 . 7 9 9 9 9 9 9 9 9 9 9 9 9 < / b : _ x > < b : _ y > 6 7 < / b : _ y > < / L a b e l L o c a t i o n > < L o c a t i o n   x m l n s : b = " h t t p : / / s c h e m a s . d a t a c o n t r a c t . o r g / 2 0 0 4 / 0 7 / S y s t e m . W i n d o w s " > < b : _ x > 2 4 6 . 7 9 9 9 9 9 9 9 9 9 9 9 9 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 R e l a t i o n s h i p s \ & l t ; T a b l e s \ E x p e n d i t u r e s \ C o l u m n s \ D i s t C o d e & g t ; - & l t ; T a b l e s \ D i s t r i c t B y S i z e \ C o l u m n s \ D i s t C o d e & g t ; \ C r o s s F i l t e r 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 1 5 1 . 4 < / b : _ x > < b : _ y > 2 7 9 . 9 9 9 9 9 9 9 9 9 9 9 9 9 4 < / b : _ y > < / b : P o i n t > < b : P o i n t > < b : _ x > 1 5 1 . 4 < / b : _ x > < b : _ y > 7 7 < / b : _ y > < / b : P o i n t > < b : P o i n t > < b : _ x > 1 5 3 . 4 < / b : _ x > < b : _ y > 7 5 < / b : _ y > < / b : P o i n t > < b : P o i n t > < b : _ x > 2 3 0 . 7 9 9 9 9 9 9 9 9 9 9 9 9 < / b : _ x > < b : _ y > 7 5 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 E x p e n d i t u r e s _ b b 7 c 5 d f 0 - c 7 2 8 - 4 6 e 3 - b 0 2 b - 4 6 8 5 2 b 4 6 6 8 5 0 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 D i s t r i c t B y S i z e - e d f 4 4 e a 2 - 7 c 3 c - 4 2 3 b - a b 7 1 - 1 3 d 1 d c c d 4 7 e a 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 E n r o l l m e n t _ 7 4 1 2 f 8 2 a - 0 6 8 a - 4 7 6 a - 9 a c 5 - 8 0 6 0 7 d d d 1 1 9 b 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 2 3 4 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Props1.xml><?xml version="1.0" encoding="utf-8"?>
<ds:datastoreItem xmlns:ds="http://schemas.openxmlformats.org/officeDocument/2006/customXml" ds:itemID="{48C04E77-C791-4BBE-BC4B-BEA08804DB03}">
  <ds:schemaRefs/>
</ds:datastoreItem>
</file>

<file path=customXml/itemProps10.xml><?xml version="1.0" encoding="utf-8"?>
<ds:datastoreItem xmlns:ds="http://schemas.openxmlformats.org/officeDocument/2006/customXml" ds:itemID="{84D8C5B0-6D58-4CA8-A228-250DA0A3C3C2}">
  <ds:schemaRefs/>
</ds:datastoreItem>
</file>

<file path=customXml/itemProps11.xml><?xml version="1.0" encoding="utf-8"?>
<ds:datastoreItem xmlns:ds="http://schemas.openxmlformats.org/officeDocument/2006/customXml" ds:itemID="{A1843D7E-5FF8-4261-B752-2CC06BEC8223}">
  <ds:schemaRefs/>
</ds:datastoreItem>
</file>

<file path=customXml/itemProps12.xml><?xml version="1.0" encoding="utf-8"?>
<ds:datastoreItem xmlns:ds="http://schemas.openxmlformats.org/officeDocument/2006/customXml" ds:itemID="{342EDF63-FC4C-4FAE-9F0A-CB66E8651C95}">
  <ds:schemaRefs/>
</ds:datastoreItem>
</file>

<file path=customXml/itemProps13.xml><?xml version="1.0" encoding="utf-8"?>
<ds:datastoreItem xmlns:ds="http://schemas.openxmlformats.org/officeDocument/2006/customXml" ds:itemID="{567EB7CF-3E4C-4F10-AD93-77555C55D5B9}">
  <ds:schemaRefs/>
</ds:datastoreItem>
</file>

<file path=customXml/itemProps14.xml><?xml version="1.0" encoding="utf-8"?>
<ds:datastoreItem xmlns:ds="http://schemas.openxmlformats.org/officeDocument/2006/customXml" ds:itemID="{204DE95D-6AA3-471F-83F9-CA48B1FDD156}">
  <ds:schemaRefs/>
</ds:datastoreItem>
</file>

<file path=customXml/itemProps15.xml><?xml version="1.0" encoding="utf-8"?>
<ds:datastoreItem xmlns:ds="http://schemas.openxmlformats.org/officeDocument/2006/customXml" ds:itemID="{14740095-A168-4C61-B761-305EB3D788ED}">
  <ds:schemaRefs/>
</ds:datastoreItem>
</file>

<file path=customXml/itemProps16.xml><?xml version="1.0" encoding="utf-8"?>
<ds:datastoreItem xmlns:ds="http://schemas.openxmlformats.org/officeDocument/2006/customXml" ds:itemID="{4612AE82-983A-4051-BA49-DD3EF2297723}">
  <ds:schemaRefs/>
</ds:datastoreItem>
</file>

<file path=customXml/itemProps17.xml><?xml version="1.0" encoding="utf-8"?>
<ds:datastoreItem xmlns:ds="http://schemas.openxmlformats.org/officeDocument/2006/customXml" ds:itemID="{01827D32-9D87-4273-BC44-7678A2726BA3}">
  <ds:schemaRefs/>
</ds:datastoreItem>
</file>

<file path=customXml/itemProps18.xml><?xml version="1.0" encoding="utf-8"?>
<ds:datastoreItem xmlns:ds="http://schemas.openxmlformats.org/officeDocument/2006/customXml" ds:itemID="{5BE62574-C545-4388-A67F-6B3BB18B87E3}">
  <ds:schemaRefs/>
</ds:datastoreItem>
</file>

<file path=customXml/itemProps19.xml><?xml version="1.0" encoding="utf-8"?>
<ds:datastoreItem xmlns:ds="http://schemas.openxmlformats.org/officeDocument/2006/customXml" ds:itemID="{016634BA-392C-4AD5-9F33-A9E3E1CB864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19CAA4A-0EB6-4A04-85B0-4C933FBF1D55}">
  <ds:schemaRefs/>
</ds:datastoreItem>
</file>

<file path=customXml/itemProps20.xml><?xml version="1.0" encoding="utf-8"?>
<ds:datastoreItem xmlns:ds="http://schemas.openxmlformats.org/officeDocument/2006/customXml" ds:itemID="{7E63D0C4-A6FF-4F0C-A57F-809116983395}">
  <ds:schemaRefs/>
</ds:datastoreItem>
</file>

<file path=customXml/itemProps3.xml><?xml version="1.0" encoding="utf-8"?>
<ds:datastoreItem xmlns:ds="http://schemas.openxmlformats.org/officeDocument/2006/customXml" ds:itemID="{184AA4B0-41FF-485A-9A67-EFFEFBDBACBC}">
  <ds:schemaRefs/>
</ds:datastoreItem>
</file>

<file path=customXml/itemProps4.xml><?xml version="1.0" encoding="utf-8"?>
<ds:datastoreItem xmlns:ds="http://schemas.openxmlformats.org/officeDocument/2006/customXml" ds:itemID="{E80C0C3C-A345-46B9-9670-1B4439FA6BBC}">
  <ds:schemaRefs/>
</ds:datastoreItem>
</file>

<file path=customXml/itemProps5.xml><?xml version="1.0" encoding="utf-8"?>
<ds:datastoreItem xmlns:ds="http://schemas.openxmlformats.org/officeDocument/2006/customXml" ds:itemID="{EFC14A3F-0A82-4E59-B8E4-42A0726F0F26}">
  <ds:schemaRefs/>
</ds:datastoreItem>
</file>

<file path=customXml/itemProps6.xml><?xml version="1.0" encoding="utf-8"?>
<ds:datastoreItem xmlns:ds="http://schemas.openxmlformats.org/officeDocument/2006/customXml" ds:itemID="{DF9828A8-986B-4054-8348-BF2A92CA0037}">
  <ds:schemaRefs/>
</ds:datastoreItem>
</file>

<file path=customXml/itemProps7.xml><?xml version="1.0" encoding="utf-8"?>
<ds:datastoreItem xmlns:ds="http://schemas.openxmlformats.org/officeDocument/2006/customXml" ds:itemID="{658B75D9-15D2-442E-A96C-057C23186335}">
  <ds:schemaRefs/>
</ds:datastoreItem>
</file>

<file path=customXml/itemProps8.xml><?xml version="1.0" encoding="utf-8"?>
<ds:datastoreItem xmlns:ds="http://schemas.openxmlformats.org/officeDocument/2006/customXml" ds:itemID="{384F8A20-861F-4500-B10B-BCC25883ACAD}">
  <ds:schemaRefs/>
</ds:datastoreItem>
</file>

<file path=customXml/itemProps9.xml><?xml version="1.0" encoding="utf-8"?>
<ds:datastoreItem xmlns:ds="http://schemas.openxmlformats.org/officeDocument/2006/customXml" ds:itemID="{672B4343-B11F-41FB-A6CF-1728F2320C5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Report</vt:lpstr>
      <vt:lpstr>ChartMin</vt:lpstr>
      <vt:lpstr>Report!Print_Area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Naas, Jeffrey</dc:creator>
  <cp:lastModifiedBy>Naas, Jeffrey</cp:lastModifiedBy>
  <cp:lastPrinted>2024-04-01T17:53:25Z</cp:lastPrinted>
  <dcterms:created xsi:type="dcterms:W3CDTF">2024-03-25T18:52:09Z</dcterms:created>
  <dcterms:modified xsi:type="dcterms:W3CDTF">2025-01-31T22:51:13Z</dcterms:modified>
</cp:coreProperties>
</file>